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120" windowWidth="15600" windowHeight="11640" tabRatio="690" activeTab="6"/>
  </bookViews>
  <sheets>
    <sheet name="Janvier" sheetId="1" r:id="rId1"/>
    <sheet name="Février" sheetId="6" r:id="rId2"/>
    <sheet name="Mars" sheetId="7" r:id="rId3"/>
    <sheet name="Avril" sheetId="8" r:id="rId4"/>
    <sheet name="Mai" sheetId="9" r:id="rId5"/>
    <sheet name="Juin" sheetId="10" r:id="rId6"/>
    <sheet name="Juillet" sheetId="11" r:id="rId7"/>
    <sheet name="Août" sheetId="12" r:id="rId8"/>
    <sheet name="Septembre" sheetId="13" r:id="rId9"/>
    <sheet name="Octobre" sheetId="14" r:id="rId10"/>
    <sheet name="Novembre" sheetId="15" r:id="rId11"/>
    <sheet name="Décembre" sheetId="16" r:id="rId12"/>
  </sheets>
  <definedNames>
    <definedName name="Année_Calendaire">Janvier!$N$2</definedName>
    <definedName name="Aoû_Dim1">DATE(Année_Calendaire,8,1)-WEEKDAY(DATE(Année_Calendaire,8,1))+1</definedName>
    <definedName name="Avr_Dim1">DATE(Année_Calendaire,4,1)-WEEKDAY(DATE(Année_Calendaire,4,1))+1</definedName>
    <definedName name="Déc_Dim1">DATE(Année_Calendaire,12,1)-WEEKDAY(DATE(Année_Calendaire,12,1))+1</definedName>
    <definedName name="Fév_Dim1">DATE(Année_Calendaire,2,1)-WEEKDAY(DATE(Année_Calendaire,2,1))+1</definedName>
    <definedName name="Jan_Dim1">DATE(Année_Calendaire,1,1)-WEEKDAY(DATE(Année_Calendaire,1,1))+1</definedName>
    <definedName name="Jours_affectation" localSheetId="7">Août!$L$4:$L$33</definedName>
    <definedName name="Jours_affectation" localSheetId="3">Avril!$L$4:$L$33</definedName>
    <definedName name="Jours_affectation" localSheetId="11">Décembre!$L$4:$L$33</definedName>
    <definedName name="Jours_affectation" localSheetId="1">Février!$L$4:$L$33</definedName>
    <definedName name="Jours_affectation" localSheetId="6">Juillet!$L$4:$L$33</definedName>
    <definedName name="Jours_affectation" localSheetId="5">Juin!$L$4:$L$33</definedName>
    <definedName name="Jours_affectation" localSheetId="4">Mai!$L$4:$L$33</definedName>
    <definedName name="Jours_affectation" localSheetId="2">Mars!$L$4:$L$33</definedName>
    <definedName name="Jours_affectation" localSheetId="10">Novembre!$L$4:$L$33</definedName>
    <definedName name="Jours_affectation" localSheetId="9">Octobre!$L$4:$L$33</definedName>
    <definedName name="Jours_affectation" localSheetId="8">Septembre!$L$4:$L$33</definedName>
    <definedName name="Jours_affectation">Janvier!$L$4:$L$33</definedName>
    <definedName name="Juil_Dim1">DATE(Année_Calendaire,7,1)-WEEKDAY(DATE(Année_Calendaire,7,1))+1</definedName>
    <definedName name="Juin_Dim1">DATE(Année_Calendaire,6,1)-WEEKDAY(DATE(Année_Calendaire,6,1))+1</definedName>
    <definedName name="Mai_Dim1">DATE(Année_Calendaire,5,1)-WEEKDAY(DATE(Année_Calendaire,5,1))+1</definedName>
    <definedName name="Mar_Dim1">DATE(Année_Calendaire,3,1)-WEEKDAY(DATE(Année_Calendaire,3,1))+1</definedName>
    <definedName name="Nov_Dim1">DATE(Année_Calendaire,11,1)-WEEKDAY(DATE(Année_Calendaire,11,1))+1</definedName>
    <definedName name="Oct_Dim1">DATE(Année_Calendaire,10,1)-WEEKDAY(DATE(Année_Calendaire,10,1))+1</definedName>
    <definedName name="Sep_Dim1">DATE(Année_Calendaire,9,1)-WEEKDAY(DATE(Année_Calendaire,9,1))+1</definedName>
    <definedName name="Table_Dates_Importantes" localSheetId="7">Août!$L$4:$M$8</definedName>
    <definedName name="Table_Dates_Importantes" localSheetId="3">Avril!$L$4:$M$8</definedName>
    <definedName name="Table_Dates_Importantes" localSheetId="11">Décembre!$L$4:$M$8</definedName>
    <definedName name="Table_Dates_Importantes" localSheetId="1">Février!$L$4:$M$8</definedName>
    <definedName name="Table_Dates_Importantes" localSheetId="6">Juillet!$L$4:$M$8</definedName>
    <definedName name="Table_Dates_Importantes" localSheetId="5">Juin!$L$4:$M$8</definedName>
    <definedName name="Table_Dates_Importantes" localSheetId="4">Mai!$L$4:$M$8</definedName>
    <definedName name="Table_Dates_Importantes" localSheetId="2">Mars!$L$4:$M$8</definedName>
    <definedName name="Table_Dates_Importantes" localSheetId="10">Novembre!$L$4:$M$8</definedName>
    <definedName name="Table_Dates_Importantes" localSheetId="9">Octobre!$L$4:$M$8</definedName>
    <definedName name="Table_Dates_Importantes" localSheetId="8">Septembre!$L$4:$M$8</definedName>
    <definedName name="Table_Dates_Importantes">Janvier!$L$4:$M$8</definedName>
    <definedName name="_xlnm.Print_Area" localSheetId="7">Août!$A$1:$N$33</definedName>
    <definedName name="_xlnm.Print_Area" localSheetId="3">Avril!$A$1:$N$33</definedName>
    <definedName name="_xlnm.Print_Area" localSheetId="11">Décembre!$A$1:$N$33</definedName>
    <definedName name="_xlnm.Print_Area" localSheetId="1">Février!$A$1:$N$33</definedName>
    <definedName name="_xlnm.Print_Area" localSheetId="0">Janvier!$A$1:$N$33</definedName>
    <definedName name="_xlnm.Print_Area" localSheetId="6">Juillet!$A$1:$N$33</definedName>
    <definedName name="_xlnm.Print_Area" localSheetId="5">Juin!$A$1:$N$33</definedName>
    <definedName name="_xlnm.Print_Area" localSheetId="4">Mai!$A$1:$N$33</definedName>
    <definedName name="_xlnm.Print_Area" localSheetId="2">Mars!$A$1:$N$33</definedName>
    <definedName name="_xlnm.Print_Area" localSheetId="10">Novembre!$A$1:$N$33</definedName>
    <definedName name="_xlnm.Print_Area" localSheetId="9">Octobre!$A$1:$N$33</definedName>
    <definedName name="_xlnm.Print_Area" localSheetId="8">Septembre!$A$1:$N$33</definedName>
  </definedNames>
  <calcPr calcId="114210"/>
</workbook>
</file>

<file path=xl/calcChain.xml><?xml version="1.0" encoding="utf-8"?>
<calcChain xmlns="http://schemas.openxmlformats.org/spreadsheetml/2006/main">
  <c r="I9" i="8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6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5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4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3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2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1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10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7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9" i="6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H4" i="1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G4"/>
  <c r="F4"/>
  <c r="E4"/>
  <c r="D4"/>
  <c r="C4"/>
</calcChain>
</file>

<file path=xl/sharedStrings.xml><?xml version="1.0" encoding="utf-8"?>
<sst xmlns="http://schemas.openxmlformats.org/spreadsheetml/2006/main" count="554" uniqueCount="39">
  <si>
    <t>S</t>
  </si>
  <si>
    <t>M</t>
  </si>
  <si>
    <t>8:00</t>
  </si>
  <si>
    <t>9:00</t>
  </si>
  <si>
    <t>2:00</t>
  </si>
  <si>
    <t>10:00</t>
  </si>
  <si>
    <t>4:00</t>
  </si>
  <si>
    <t>AFFECTATIONS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</si>
  <si>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</si>
  <si>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</si>
  <si>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</si>
  <si>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</si>
  <si>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</si>
  <si>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</si>
  <si>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</si>
  <si>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</si>
  <si>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</si>
  <si>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</si>
  <si>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</si>
  <si>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</si>
  <si>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JEUDI</t>
  </si>
  <si>
    <t>Français</t>
  </si>
  <si>
    <t>Histoire de l’art</t>
  </si>
  <si>
    <t>Mathématique</t>
  </si>
  <si>
    <t>LUNDI</t>
  </si>
  <si>
    <t>MARDI</t>
  </si>
  <si>
    <t>MERCREDI</t>
  </si>
  <si>
    <t>VENDREDI</t>
  </si>
  <si>
    <t>Anglais</t>
  </si>
  <si>
    <t>Programmation</t>
  </si>
  <si>
    <t>PLANIFICATION HEBDOMADAIRE</t>
  </si>
  <si>
    <t>VENDR</t>
  </si>
  <si>
    <t>MERCR</t>
  </si>
  <si>
    <t>Français : premier devoir à rendre</t>
  </si>
  <si>
    <t>Mathématique : Test</t>
  </si>
  <si>
    <t>L</t>
  </si>
  <si>
    <t>J</t>
  </si>
  <si>
    <t>V</t>
  </si>
  <si>
    <t>D</t>
  </si>
</sst>
</file>

<file path=xl/styles.xml><?xml version="1.0" encoding="utf-8"?>
<styleSheet xmlns="http://schemas.openxmlformats.org/spreadsheetml/2006/main">
  <numFmts count="1">
    <numFmt numFmtId="164" formatCode="d"/>
  </numFmts>
  <fonts count="23">
    <font>
      <sz val="10"/>
      <color theme="1"/>
      <name val="Arial"/>
      <family val="2"/>
    </font>
    <font>
      <sz val="12"/>
      <color indexed="5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63"/>
      <name val="Arial"/>
      <family val="4"/>
    </font>
    <font>
      <sz val="12"/>
      <color indexed="49"/>
      <name val="Arial"/>
      <family val="2"/>
    </font>
    <font>
      <sz val="10"/>
      <color indexed="8"/>
      <name val="Arial"/>
      <family val="2"/>
    </font>
    <font>
      <b/>
      <sz val="12"/>
      <color indexed="49"/>
      <name val="Arial"/>
      <family val="2"/>
    </font>
    <font>
      <b/>
      <sz val="10"/>
      <color indexed="8"/>
      <name val="Arial"/>
      <family val="2"/>
    </font>
    <font>
      <b/>
      <sz val="12"/>
      <color indexed="49"/>
      <name val="Arial"/>
      <family val="2"/>
    </font>
    <font>
      <sz val="10"/>
      <color indexed="9"/>
      <name val="Arial"/>
      <family val="2"/>
    </font>
    <font>
      <b/>
      <sz val="17"/>
      <color indexed="49"/>
      <name val="Arial"/>
      <family val="4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7"/>
      <color indexed="49"/>
      <name val="Arial"/>
      <family val="2"/>
    </font>
    <font>
      <b/>
      <sz val="8.5"/>
      <color indexed="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0.5"/>
      <color indexed="63"/>
      <name val="Arial"/>
      <family val="2"/>
    </font>
    <font>
      <b/>
      <sz val="10.5"/>
      <name val="Arial"/>
      <family val="2"/>
    </font>
    <font>
      <b/>
      <sz val="24"/>
      <color indexed="49"/>
      <name val="Arial"/>
      <family val="2"/>
    </font>
    <font>
      <b/>
      <sz val="11"/>
      <color theme="0"/>
      <name val="Arial"/>
      <family val="2"/>
    </font>
    <font>
      <b/>
      <sz val="28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31">
    <border>
      <left/>
      <right/>
      <top/>
      <bottom/>
      <diagonal/>
    </border>
    <border>
      <left style="thin">
        <color indexed="27"/>
      </left>
      <right style="thin">
        <color indexed="9"/>
      </right>
      <top/>
      <bottom/>
      <diagonal/>
    </border>
    <border>
      <left/>
      <right style="thin">
        <color indexed="27"/>
      </right>
      <top/>
      <bottom/>
      <diagonal/>
    </border>
    <border>
      <left style="thin">
        <color indexed="27"/>
      </left>
      <right style="thin">
        <color indexed="9"/>
      </right>
      <top/>
      <bottom style="thin">
        <color indexed="9"/>
      </bottom>
      <diagonal/>
    </border>
    <border>
      <left style="thin">
        <color indexed="27"/>
      </left>
      <right style="thin">
        <color indexed="9"/>
      </right>
      <top/>
      <bottom style="thin">
        <color indexed="27"/>
      </bottom>
      <diagonal/>
    </border>
    <border>
      <left style="thin">
        <color indexed="27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7"/>
      </bottom>
      <diagonal/>
    </border>
    <border>
      <left/>
      <right/>
      <top style="thin">
        <color indexed="27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27"/>
      </right>
      <top/>
      <bottom style="thin">
        <color indexed="27"/>
      </bottom>
      <diagonal/>
    </border>
    <border>
      <left/>
      <right style="thin">
        <color indexed="27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27"/>
      </bottom>
      <diagonal/>
    </border>
    <border>
      <left/>
      <right style="thin">
        <color indexed="9"/>
      </right>
      <top/>
      <bottom style="thin">
        <color indexed="27"/>
      </bottom>
      <diagonal/>
    </border>
    <border>
      <left style="thin">
        <color indexed="9"/>
      </left>
      <right/>
      <top/>
      <bottom/>
      <diagonal/>
    </border>
    <border>
      <left style="thin">
        <color indexed="27"/>
      </left>
      <right/>
      <top style="thin">
        <color indexed="27"/>
      </top>
      <bottom/>
      <diagonal/>
    </border>
    <border>
      <left style="thin">
        <color indexed="27"/>
      </left>
      <right/>
      <top/>
      <bottom/>
      <diagonal/>
    </border>
    <border>
      <left style="thin">
        <color indexed="27"/>
      </left>
      <right/>
      <top/>
      <bottom style="thin">
        <color indexed="27"/>
      </bottom>
      <diagonal/>
    </border>
    <border>
      <left/>
      <right style="thin">
        <color indexed="27"/>
      </right>
      <top style="thin">
        <color indexed="29"/>
      </top>
      <bottom style="thin">
        <color indexed="29"/>
      </bottom>
      <diagonal/>
    </border>
    <border>
      <left/>
      <right style="thin">
        <color indexed="27"/>
      </right>
      <top style="thin">
        <color indexed="29"/>
      </top>
      <bottom style="thin">
        <color indexed="27"/>
      </bottom>
      <diagonal/>
    </border>
    <border>
      <left/>
      <right/>
      <top style="thin">
        <color indexed="27"/>
      </top>
      <bottom style="thin">
        <color indexed="29"/>
      </bottom>
      <diagonal/>
    </border>
    <border>
      <left/>
      <right style="thin">
        <color indexed="27"/>
      </right>
      <top style="thin">
        <color indexed="27"/>
      </top>
      <bottom style="thin">
        <color indexed="2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0" fontId="4" fillId="4" borderId="0" applyNumberFormat="0" applyBorder="0" applyAlignment="0" applyProtection="0"/>
    <xf numFmtId="0" fontId="21" fillId="5" borderId="30" applyNumberFormat="0" applyAlignment="0" applyProtection="0"/>
    <xf numFmtId="0" fontId="22" fillId="0" borderId="0" applyNumberFormat="0" applyFill="0" applyAlignment="0" applyProtection="0"/>
    <xf numFmtId="0" fontId="3" fillId="0" borderId="0"/>
  </cellStyleXfs>
  <cellXfs count="72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indent="1"/>
    </xf>
    <xf numFmtId="0" fontId="0" fillId="0" borderId="2" xfId="0" applyFont="1" applyBorder="1"/>
    <xf numFmtId="0" fontId="13" fillId="3" borderId="3" xfId="0" applyFont="1" applyFill="1" applyBorder="1" applyAlignment="1">
      <alignment horizontal="left" vertical="top" indent="1"/>
    </xf>
    <xf numFmtId="0" fontId="13" fillId="3" borderId="4" xfId="0" applyFont="1" applyFill="1" applyBorder="1" applyAlignment="1">
      <alignment horizontal="left" vertical="top" indent="1"/>
    </xf>
    <xf numFmtId="49" fontId="12" fillId="3" borderId="1" xfId="0" applyNumberFormat="1" applyFont="1" applyFill="1" applyBorder="1" applyAlignment="1">
      <alignment horizontal="left" indent="1"/>
    </xf>
    <xf numFmtId="49" fontId="12" fillId="3" borderId="5" xfId="0" applyNumberFormat="1" applyFont="1" applyFill="1" applyBorder="1" applyAlignment="1">
      <alignment horizontal="left" inden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textRotation="90"/>
    </xf>
    <xf numFmtId="164" fontId="1" fillId="0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164" fontId="19" fillId="0" borderId="6" xfId="0" applyNumberFormat="1" applyFont="1" applyFill="1" applyBorder="1" applyAlignment="1">
      <alignment horizontal="left" vertical="center" wrapText="1" indent="1"/>
    </xf>
    <xf numFmtId="0" fontId="0" fillId="0" borderId="12" xfId="0" applyFont="1" applyBorder="1"/>
    <xf numFmtId="0" fontId="16" fillId="0" borderId="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3" fillId="3" borderId="25" xfId="0" applyFont="1" applyFill="1" applyBorder="1" applyAlignment="1">
      <alignment horizontal="left" vertical="top" indent="1"/>
    </xf>
    <xf numFmtId="0" fontId="13" fillId="3" borderId="26" xfId="0" applyFont="1" applyFill="1" applyBorder="1" applyAlignment="1">
      <alignment horizontal="left" vertical="top" indent="1"/>
    </xf>
    <xf numFmtId="49" fontId="12" fillId="3" borderId="16" xfId="0" applyNumberFormat="1" applyFont="1" applyFill="1" applyBorder="1" applyAlignment="1">
      <alignment horizontal="left" indent="1"/>
    </xf>
    <xf numFmtId="49" fontId="12" fillId="3" borderId="24" xfId="0" applyNumberFormat="1" applyFont="1" applyFill="1" applyBorder="1" applyAlignment="1">
      <alignment horizontal="left" indent="1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Border="1" applyAlignment="1">
      <alignment vertical="center" textRotation="90"/>
    </xf>
    <xf numFmtId="0" fontId="7" fillId="0" borderId="18" xfId="0" applyFont="1" applyBorder="1" applyAlignment="1">
      <alignment vertical="center" textRotation="90"/>
    </xf>
    <xf numFmtId="0" fontId="16" fillId="0" borderId="9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0" fillId="2" borderId="16" xfId="0" applyFont="1" applyFill="1" applyBorder="1" applyAlignment="1">
      <alignment horizontal="left" indent="1"/>
    </xf>
    <xf numFmtId="0" fontId="10" fillId="2" borderId="24" xfId="0" applyFont="1" applyFill="1" applyBorder="1" applyAlignment="1">
      <alignment horizontal="left" indent="1"/>
    </xf>
    <xf numFmtId="0" fontId="14" fillId="0" borderId="17" xfId="0" applyFont="1" applyBorder="1" applyAlignment="1">
      <alignment horizontal="left" vertical="center" indent="2"/>
    </xf>
    <xf numFmtId="0" fontId="14" fillId="0" borderId="10" xfId="0" applyFont="1" applyBorder="1" applyAlignment="1">
      <alignment horizontal="left" vertical="center" indent="2"/>
    </xf>
    <xf numFmtId="0" fontId="14" fillId="0" borderId="19" xfId="0" applyFont="1" applyBorder="1" applyAlignment="1">
      <alignment horizontal="left" vertical="center" indent="2"/>
    </xf>
    <xf numFmtId="0" fontId="14" fillId="0" borderId="6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right" vertical="center" textRotation="90"/>
    </xf>
    <xf numFmtId="0" fontId="7" fillId="0" borderId="18" xfId="0" applyFont="1" applyBorder="1" applyAlignment="1">
      <alignment horizontal="right" vertical="center" textRotation="90"/>
    </xf>
    <xf numFmtId="0" fontId="10" fillId="2" borderId="2" xfId="0" applyFont="1" applyFill="1" applyBorder="1" applyAlignment="1">
      <alignment horizontal="left" indent="1"/>
    </xf>
    <xf numFmtId="0" fontId="13" fillId="3" borderId="14" xfId="0" applyFont="1" applyFill="1" applyBorder="1" applyAlignment="1">
      <alignment horizontal="left" vertical="top" indent="1"/>
    </xf>
    <xf numFmtId="0" fontId="13" fillId="3" borderId="15" xfId="0" applyFont="1" applyFill="1" applyBorder="1" applyAlignment="1">
      <alignment horizontal="left" vertical="top" indent="1"/>
    </xf>
    <xf numFmtId="49" fontId="12" fillId="3" borderId="27" xfId="0" applyNumberFormat="1" applyFont="1" applyFill="1" applyBorder="1" applyAlignment="1">
      <alignment horizontal="left" indent="1"/>
    </xf>
    <xf numFmtId="49" fontId="12" fillId="3" borderId="28" xfId="0" applyNumberFormat="1" applyFont="1" applyFill="1" applyBorder="1" applyAlignment="1">
      <alignment horizontal="left" indent="1"/>
    </xf>
    <xf numFmtId="49" fontId="12" fillId="3" borderId="16" xfId="0" applyNumberFormat="1" applyFont="1" applyFill="1" applyBorder="1" applyAlignment="1">
      <alignment horizontal="left" vertical="center" indent="1"/>
    </xf>
    <xf numFmtId="49" fontId="12" fillId="3" borderId="2" xfId="0" applyNumberFormat="1" applyFont="1" applyFill="1" applyBorder="1" applyAlignment="1">
      <alignment horizontal="left" vertical="center" indent="1"/>
    </xf>
    <xf numFmtId="49" fontId="12" fillId="3" borderId="2" xfId="0" applyNumberFormat="1" applyFont="1" applyFill="1" applyBorder="1" applyAlignment="1">
      <alignment horizontal="left" indent="1"/>
    </xf>
    <xf numFmtId="164" fontId="13" fillId="3" borderId="25" xfId="0" applyNumberFormat="1" applyFont="1" applyFill="1" applyBorder="1" applyAlignment="1">
      <alignment horizontal="left" vertical="top" indent="1"/>
    </xf>
    <xf numFmtId="164" fontId="13" fillId="3" borderId="13" xfId="0" applyNumberFormat="1" applyFont="1" applyFill="1" applyBorder="1" applyAlignment="1">
      <alignment horizontal="left" vertical="top" indent="1"/>
    </xf>
    <xf numFmtId="0" fontId="15" fillId="3" borderId="25" xfId="0" applyFont="1" applyFill="1" applyBorder="1" applyAlignment="1">
      <alignment horizontal="left" vertical="top" indent="1"/>
    </xf>
    <xf numFmtId="0" fontId="15" fillId="3" borderId="13" xfId="0" applyFont="1" applyFill="1" applyBorder="1" applyAlignment="1">
      <alignment horizontal="left" vertical="top" indent="1"/>
    </xf>
    <xf numFmtId="49" fontId="12" fillId="3" borderId="29" xfId="0" applyNumberFormat="1" applyFont="1" applyFill="1" applyBorder="1" applyAlignment="1">
      <alignment horizontal="left" indent="1"/>
    </xf>
    <xf numFmtId="0" fontId="13" fillId="3" borderId="13" xfId="0" applyFont="1" applyFill="1" applyBorder="1" applyAlignment="1">
      <alignment horizontal="left" vertical="top" indent="1"/>
    </xf>
    <xf numFmtId="49" fontId="15" fillId="3" borderId="16" xfId="0" applyNumberFormat="1" applyFont="1" applyFill="1" applyBorder="1" applyAlignment="1">
      <alignment horizontal="left" indent="1"/>
    </xf>
    <xf numFmtId="49" fontId="15" fillId="3" borderId="2" xfId="0" applyNumberFormat="1" applyFont="1" applyFill="1" applyBorder="1" applyAlignment="1">
      <alignment horizontal="left" indent="1"/>
    </xf>
    <xf numFmtId="164" fontId="13" fillId="3" borderId="14" xfId="0" applyNumberFormat="1" applyFont="1" applyFill="1" applyBorder="1" applyAlignment="1">
      <alignment horizontal="left" vertical="top" indent="1"/>
    </xf>
    <xf numFmtId="164" fontId="13" fillId="3" borderId="12" xfId="0" applyNumberFormat="1" applyFont="1" applyFill="1" applyBorder="1" applyAlignment="1">
      <alignment horizontal="left" vertical="top" indent="1"/>
    </xf>
    <xf numFmtId="164" fontId="17" fillId="0" borderId="9" xfId="0" applyNumberFormat="1" applyFont="1" applyFill="1" applyBorder="1" applyAlignment="1">
      <alignment horizontal="left"/>
    </xf>
    <xf numFmtId="164" fontId="17" fillId="0" borderId="21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 vertical="center" textRotation="90"/>
    </xf>
    <xf numFmtId="0" fontId="20" fillId="0" borderId="18" xfId="0" applyFont="1" applyFill="1" applyBorder="1" applyAlignment="1">
      <alignment horizontal="center" vertical="center" textRotation="90"/>
    </xf>
    <xf numFmtId="0" fontId="20" fillId="0" borderId="19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5">
    <cellStyle name="40% - Accent1 2" xfId="1"/>
    <cellStyle name="Accent1 2" xfId="2"/>
    <cellStyle name="Heading 1 2" xfId="3"/>
    <cellStyle name="Normal" xfId="0" builtinId="0" customBuiltin="1"/>
    <cellStyle name="Normal 2" xfId="4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3</xdr:row>
      <xdr:rowOff>142875</xdr:rowOff>
    </xdr:to>
    <xdr:sp macro="" textlink="">
      <xdr:nvSpPr>
        <xdr:cNvPr id="3" name="TextBox 2"/>
        <xdr:cNvSpPr txBox="1"/>
      </xdr:nvSpPr>
      <xdr:spPr>
        <a:xfrm>
          <a:off x="9658350" y="171450"/>
          <a:ext cx="22860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Pour changer</a:t>
          </a:r>
          <a:r>
            <a:rPr lang="en-US" sz="1000" b="1" baseline="0">
              <a:solidFill>
                <a:schemeClr val="accent1"/>
              </a:solidFill>
            </a:rPr>
            <a:t> l’année du calendrier, cliquez sur le compteur.</a:t>
          </a:r>
          <a:endParaRPr lang="en-US" sz="10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topLeftCell="A25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8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32">
        <v>2012</v>
      </c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33"/>
    </row>
    <row r="4" spans="1:14" ht="18" customHeight="1">
      <c r="A4" s="4"/>
      <c r="B4" s="67"/>
      <c r="C4" s="9">
        <f ca="1">IF(DAY(Jan_Dim1)=1,Jan_Dim1-6,Jan_Dim1+1)</f>
        <v>40903</v>
      </c>
      <c r="D4" s="9">
        <f ca="1">IF(DAY(Jan_Dim1)=1,Jan_Dim1-5,Jan_Dim1+2)</f>
        <v>40904</v>
      </c>
      <c r="E4" s="9">
        <f ca="1">IF(DAY(Jan_Dim1)=1,Jan_Dim1-4,Jan_Dim1+3)</f>
        <v>40905</v>
      </c>
      <c r="F4" s="9">
        <f ca="1">IF(DAY(Jan_Dim1)=1,Jan_Dim1-3,Jan_Dim1+4)</f>
        <v>40906</v>
      </c>
      <c r="G4" s="9">
        <f ca="1">IF(DAY(Jan_Dim1)=1,Jan_Dim1-2,Jan_Dim1+5)</f>
        <v>40907</v>
      </c>
      <c r="H4" s="9">
        <f ca="1">IF(DAY(Jan_Dim1)=1,Jan_Dim1-1,Jan_Dim1+6)</f>
        <v>40908</v>
      </c>
      <c r="I4" s="9">
        <f ca="1">IF(DAY(Jan_Dim1)=1,Jan_Dim1,Jan_Dim1+7)</f>
        <v>40909</v>
      </c>
      <c r="J4" s="4"/>
      <c r="K4" s="44" t="s">
        <v>24</v>
      </c>
      <c r="L4" s="15">
        <v>3</v>
      </c>
      <c r="M4" s="30" t="s">
        <v>33</v>
      </c>
      <c r="N4" s="31"/>
    </row>
    <row r="5" spans="1:14" ht="18" customHeight="1">
      <c r="A5" s="4"/>
      <c r="B5" s="67"/>
      <c r="C5" s="9">
        <f ca="1">IF(DAY(Jan_Dim1)=1,Jan_Dim1+1,Jan_Dim1+8)</f>
        <v>40910</v>
      </c>
      <c r="D5" s="9">
        <f ca="1">IF(DAY(Jan_Dim1)=1,Jan_Dim1+2,Jan_Dim1+9)</f>
        <v>40911</v>
      </c>
      <c r="E5" s="9">
        <f ca="1">IF(DAY(Jan_Dim1)=1,Jan_Dim1+3,Jan_Dim1+10)</f>
        <v>40912</v>
      </c>
      <c r="F5" s="9">
        <f ca="1">IF(DAY(Jan_Dim1)=1,Jan_Dim1+4,Jan_Dim1+11)</f>
        <v>40913</v>
      </c>
      <c r="G5" s="9">
        <f ca="1">IF(DAY(Jan_Dim1)=1,Jan_Dim1+5,Jan_Dim1+12)</f>
        <v>40914</v>
      </c>
      <c r="H5" s="9">
        <f ca="1">IF(DAY(Jan_Dim1)=1,Jan_Dim1+6,Jan_Dim1+13)</f>
        <v>40915</v>
      </c>
      <c r="I5" s="9">
        <f ca="1">IF(DAY(Jan_Dim1)=1,Jan_Dim1+7,Jan_Dim1+14)</f>
        <v>40916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IF(DAY(Jan_Dim1)=1,Jan_Dim1+8,Jan_Dim1+15)</f>
        <v>40917</v>
      </c>
      <c r="D6" s="9">
        <f ca="1">IF(DAY(Jan_Dim1)=1,Jan_Dim1+9,Jan_Dim1+16)</f>
        <v>40918</v>
      </c>
      <c r="E6" s="9">
        <f ca="1">IF(DAY(Jan_Dim1)=1,Jan_Dim1+10,Jan_Dim1+17)</f>
        <v>40919</v>
      </c>
      <c r="F6" s="9">
        <f ca="1">IF(DAY(Jan_Dim1)=1,Jan_Dim1+11,Jan_Dim1+18)</f>
        <v>40920</v>
      </c>
      <c r="G6" s="9">
        <f ca="1">IF(DAY(Jan_Dim1)=1,Jan_Dim1+12,Jan_Dim1+19)</f>
        <v>40921</v>
      </c>
      <c r="H6" s="9">
        <f ca="1">IF(DAY(Jan_Dim1)=1,Jan_Dim1+13,Jan_Dim1+20)</f>
        <v>40922</v>
      </c>
      <c r="I6" s="9">
        <f ca="1">IF(DAY(Jan_Dim1)=1,Jan_Dim1+14,Jan_Dim1+21)</f>
        <v>40923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IF(DAY(Jan_Dim1)=1,Jan_Dim1+15,Jan_Dim1+22)</f>
        <v>40924</v>
      </c>
      <c r="D7" s="9">
        <f ca="1">IF(DAY(Jan_Dim1)=1,Jan_Dim1+16,Jan_Dim1+23)</f>
        <v>40925</v>
      </c>
      <c r="E7" s="9">
        <f ca="1">IF(DAY(Jan_Dim1)=1,Jan_Dim1+17,Jan_Dim1+24)</f>
        <v>40926</v>
      </c>
      <c r="F7" s="9">
        <f ca="1">IF(DAY(Jan_Dim1)=1,Jan_Dim1+18,Jan_Dim1+25)</f>
        <v>40927</v>
      </c>
      <c r="G7" s="9">
        <f ca="1">IF(DAY(Jan_Dim1)=1,Jan_Dim1+19,Jan_Dim1+26)</f>
        <v>40928</v>
      </c>
      <c r="H7" s="9">
        <f ca="1">IF(DAY(Jan_Dim1)=1,Jan_Dim1+20,Jan_Dim1+27)</f>
        <v>40929</v>
      </c>
      <c r="I7" s="9">
        <f ca="1">IF(DAY(Jan_Dim1)=1,Jan_Dim1+21,Jan_Dim1+28)</f>
        <v>40930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IF(DAY(Jan_Dim1)=1,Jan_Dim1+22,Jan_Dim1+29)</f>
        <v>40931</v>
      </c>
      <c r="D8" s="9">
        <f ca="1">IF(DAY(Jan_Dim1)=1,Jan_Dim1+23,Jan_Dim1+30)</f>
        <v>40932</v>
      </c>
      <c r="E8" s="9">
        <f ca="1">IF(DAY(Jan_Dim1)=1,Jan_Dim1+24,Jan_Dim1+31)</f>
        <v>40933</v>
      </c>
      <c r="F8" s="9">
        <f ca="1">IF(DAY(Jan_Dim1)=1,Jan_Dim1+25,Jan_Dim1+32)</f>
        <v>40934</v>
      </c>
      <c r="G8" s="9">
        <f ca="1">IF(DAY(Jan_Dim1)=1,Jan_Dim1+26,Jan_Dim1+33)</f>
        <v>40935</v>
      </c>
      <c r="H8" s="9">
        <f ca="1">IF(DAY(Jan_Dim1)=1,Jan_Dim1+27,Jan_Dim1+34)</f>
        <v>40936</v>
      </c>
      <c r="I8" s="9">
        <f ca="1">IF(DAY(Jan_Dim1)=1,Jan_Dim1+28,Jan_Dim1+35)</f>
        <v>40937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IF(DAY(Jan_Dim1)=1,Jan_Dim1+29,Jan_Dim1+36)</f>
        <v>40938</v>
      </c>
      <c r="D9" s="9">
        <f ca="1">IF(DAY(Jan_Dim1)=1,Jan_Dim1+30,Jan_Dim1+37)</f>
        <v>40939</v>
      </c>
      <c r="E9" s="9">
        <f ca="1">IF(DAY(Jan_Dim1)=1,Jan_Dim1+31,Jan_Dim1+38)</f>
        <v>40940</v>
      </c>
      <c r="F9" s="9">
        <f ca="1">IF(DAY(Jan_Dim1)=1,Jan_Dim1+32,Jan_Dim1+39)</f>
        <v>40941</v>
      </c>
      <c r="G9" s="9">
        <f ca="1">IF(DAY(Jan_Dim1)=1,Jan_Dim1+33,Jan_Dim1+40)</f>
        <v>40942</v>
      </c>
      <c r="H9" s="9">
        <f ca="1">IF(DAY(Jan_Dim1)=1,Jan_Dim1+34,Jan_Dim1+41)</f>
        <v>40943</v>
      </c>
      <c r="I9" s="9">
        <f ca="1">IF(DAY(Jan_Dim1)=1,Jan_Dim1+35,Jan_Dim1+42)</f>
        <v>40944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>
        <v>18</v>
      </c>
      <c r="M10" s="30" t="s">
        <v>34</v>
      </c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3">
    <mergeCell ref="B2:B10"/>
    <mergeCell ref="B11:J12"/>
    <mergeCell ref="M31:N31"/>
    <mergeCell ref="M32:N32"/>
    <mergeCell ref="M21:N21"/>
    <mergeCell ref="M22:N22"/>
    <mergeCell ref="M23:N23"/>
    <mergeCell ref="M24:N24"/>
    <mergeCell ref="M25:N25"/>
    <mergeCell ref="G30:H30"/>
    <mergeCell ref="M33:N33"/>
    <mergeCell ref="M26:N26"/>
    <mergeCell ref="M27:N27"/>
    <mergeCell ref="M28:N28"/>
    <mergeCell ref="M29:N29"/>
    <mergeCell ref="M30:N30"/>
    <mergeCell ref="G31:H31"/>
    <mergeCell ref="G32:H32"/>
    <mergeCell ref="G33:H33"/>
    <mergeCell ref="I30:J30"/>
    <mergeCell ref="I31:J31"/>
    <mergeCell ref="I32:J32"/>
    <mergeCell ref="I33:J33"/>
    <mergeCell ref="I29:J29"/>
    <mergeCell ref="G25:H25"/>
    <mergeCell ref="G26:H26"/>
    <mergeCell ref="G27:H27"/>
    <mergeCell ref="G28:H28"/>
    <mergeCell ref="G29:H29"/>
    <mergeCell ref="I25:J25"/>
    <mergeCell ref="I26:J26"/>
    <mergeCell ref="I27:J27"/>
    <mergeCell ref="I28:J28"/>
    <mergeCell ref="G24:H24"/>
    <mergeCell ref="I24:J24"/>
    <mergeCell ref="G20:H20"/>
    <mergeCell ref="G21:H21"/>
    <mergeCell ref="I22:J22"/>
    <mergeCell ref="I23:J23"/>
    <mergeCell ref="G22:H22"/>
    <mergeCell ref="G23:H23"/>
    <mergeCell ref="G15:H15"/>
    <mergeCell ref="I15:J15"/>
    <mergeCell ref="I19:J19"/>
    <mergeCell ref="I20:J20"/>
    <mergeCell ref="I21:J21"/>
    <mergeCell ref="G17:H17"/>
    <mergeCell ref="I17:J17"/>
    <mergeCell ref="G18:H18"/>
    <mergeCell ref="I18:J18"/>
    <mergeCell ref="G19:H19"/>
    <mergeCell ref="E15:F15"/>
    <mergeCell ref="E14:F14"/>
    <mergeCell ref="E23:F23"/>
    <mergeCell ref="E22:F22"/>
    <mergeCell ref="E21:F21"/>
    <mergeCell ref="E20:F20"/>
    <mergeCell ref="E19:F19"/>
    <mergeCell ref="E18:F18"/>
    <mergeCell ref="E17:F17"/>
    <mergeCell ref="E16:F16"/>
    <mergeCell ref="E24:F24"/>
    <mergeCell ref="E33:F33"/>
    <mergeCell ref="E32:F32"/>
    <mergeCell ref="E31:F31"/>
    <mergeCell ref="E30:F30"/>
    <mergeCell ref="E29:F29"/>
    <mergeCell ref="E28:F28"/>
    <mergeCell ref="E27:F27"/>
    <mergeCell ref="E26:F26"/>
    <mergeCell ref="E25:F25"/>
    <mergeCell ref="C24:D24"/>
    <mergeCell ref="C25:D25"/>
    <mergeCell ref="C26:D26"/>
    <mergeCell ref="C27:D27"/>
    <mergeCell ref="C28:D28"/>
    <mergeCell ref="C20:D20"/>
    <mergeCell ref="E13:F13"/>
    <mergeCell ref="K22:K25"/>
    <mergeCell ref="C30:D30"/>
    <mergeCell ref="C31:D31"/>
    <mergeCell ref="C32:D32"/>
    <mergeCell ref="C33:D33"/>
    <mergeCell ref="C16:D16"/>
    <mergeCell ref="C17:D17"/>
    <mergeCell ref="C18:D18"/>
    <mergeCell ref="C29:D29"/>
    <mergeCell ref="M7:N7"/>
    <mergeCell ref="M8:N8"/>
    <mergeCell ref="M9:N9"/>
    <mergeCell ref="K28:K30"/>
    <mergeCell ref="I13:J13"/>
    <mergeCell ref="G13:H13"/>
    <mergeCell ref="G16:H16"/>
    <mergeCell ref="I16:J16"/>
    <mergeCell ref="G14:H14"/>
    <mergeCell ref="I14:J14"/>
    <mergeCell ref="M14:N14"/>
    <mergeCell ref="M15:N15"/>
    <mergeCell ref="M16:N16"/>
    <mergeCell ref="C13:D13"/>
    <mergeCell ref="K2:M3"/>
    <mergeCell ref="K10:K12"/>
    <mergeCell ref="K4:K6"/>
    <mergeCell ref="M4:N4"/>
    <mergeCell ref="M5:N5"/>
    <mergeCell ref="M6:N6"/>
    <mergeCell ref="C23:D23"/>
    <mergeCell ref="C14:D14"/>
    <mergeCell ref="C15:D15"/>
    <mergeCell ref="M10:N10"/>
    <mergeCell ref="M11:N11"/>
    <mergeCell ref="N2:N3"/>
    <mergeCell ref="C19:D19"/>
    <mergeCell ref="K16:K18"/>
    <mergeCell ref="M12:N12"/>
    <mergeCell ref="M13:N13"/>
    <mergeCell ref="M17:N17"/>
    <mergeCell ref="M18:N18"/>
    <mergeCell ref="M19:N19"/>
    <mergeCell ref="M20:N20"/>
    <mergeCell ref="C21:D21"/>
    <mergeCell ref="C22:D22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VLOOKUP(DAY(C4),Jours_affectation,1,FALSE)=DAY(C4)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91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17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IF(DAY(Oct_Dim1)=1,Oct_Dim1-6,Oct_Dim1+1)</f>
        <v>41183</v>
      </c>
      <c r="D4" s="9">
        <f ca="1">IF(DAY(Oct_Dim1)=1,Oct_Dim1-5,Oct_Dim1+2)</f>
        <v>41184</v>
      </c>
      <c r="E4" s="9">
        <f ca="1">IF(DAY(Oct_Dim1)=1,Oct_Dim1-4,Oct_Dim1+3)</f>
        <v>41185</v>
      </c>
      <c r="F4" s="9">
        <f ca="1">IF(DAY(Oct_Dim1)=1,Oct_Dim1-3,Oct_Dim1+4)</f>
        <v>41186</v>
      </c>
      <c r="G4" s="9">
        <f ca="1">IF(DAY(Oct_Dim1)=1,Oct_Dim1-2,Oct_Dim1+5)</f>
        <v>41187</v>
      </c>
      <c r="H4" s="9">
        <f ca="1">IF(DAY(Oct_Dim1)=1,Oct_Dim1-1,Oct_Dim1+6)</f>
        <v>41188</v>
      </c>
      <c r="I4" s="9">
        <f ca="1">IF(DAY(Oct_Dim1)=1,Oct_Dim1,Oct_Dim1+7)</f>
        <v>41189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IF(DAY(Oct_Dim1)=1,Oct_Dim1+1,Oct_Dim1+8)</f>
        <v>41190</v>
      </c>
      <c r="D5" s="9">
        <f ca="1">IF(DAY(Oct_Dim1)=1,Oct_Dim1+2,Oct_Dim1+9)</f>
        <v>41191</v>
      </c>
      <c r="E5" s="9">
        <f ca="1">IF(DAY(Oct_Dim1)=1,Oct_Dim1+3,Oct_Dim1+10)</f>
        <v>41192</v>
      </c>
      <c r="F5" s="9">
        <f ca="1">IF(DAY(Oct_Dim1)=1,Oct_Dim1+4,Oct_Dim1+11)</f>
        <v>41193</v>
      </c>
      <c r="G5" s="9">
        <f ca="1">IF(DAY(Oct_Dim1)=1,Oct_Dim1+5,Oct_Dim1+12)</f>
        <v>41194</v>
      </c>
      <c r="H5" s="9">
        <f ca="1">IF(DAY(Oct_Dim1)=1,Oct_Dim1+6,Oct_Dim1+13)</f>
        <v>41195</v>
      </c>
      <c r="I5" s="9">
        <f ca="1">IF(DAY(Oct_Dim1)=1,Oct_Dim1+7,Oct_Dim1+14)</f>
        <v>41196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IF(DAY(Oct_Dim1)=1,Oct_Dim1+8,Oct_Dim1+15)</f>
        <v>41197</v>
      </c>
      <c r="D6" s="9">
        <f ca="1">IF(DAY(Oct_Dim1)=1,Oct_Dim1+9,Oct_Dim1+16)</f>
        <v>41198</v>
      </c>
      <c r="E6" s="9">
        <f ca="1">IF(DAY(Oct_Dim1)=1,Oct_Dim1+10,Oct_Dim1+17)</f>
        <v>41199</v>
      </c>
      <c r="F6" s="9">
        <f ca="1">IF(DAY(Oct_Dim1)=1,Oct_Dim1+11,Oct_Dim1+18)</f>
        <v>41200</v>
      </c>
      <c r="G6" s="9">
        <f ca="1">IF(DAY(Oct_Dim1)=1,Oct_Dim1+12,Oct_Dim1+19)</f>
        <v>41201</v>
      </c>
      <c r="H6" s="9">
        <f ca="1">IF(DAY(Oct_Dim1)=1,Oct_Dim1+13,Oct_Dim1+20)</f>
        <v>41202</v>
      </c>
      <c r="I6" s="9">
        <f ca="1">IF(DAY(Oct_Dim1)=1,Oct_Dim1+14,Oct_Dim1+21)</f>
        <v>41203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IF(DAY(Oct_Dim1)=1,Oct_Dim1+15,Oct_Dim1+22)</f>
        <v>41204</v>
      </c>
      <c r="D7" s="9">
        <f ca="1">IF(DAY(Oct_Dim1)=1,Oct_Dim1+16,Oct_Dim1+23)</f>
        <v>41205</v>
      </c>
      <c r="E7" s="9">
        <f ca="1">IF(DAY(Oct_Dim1)=1,Oct_Dim1+17,Oct_Dim1+24)</f>
        <v>41206</v>
      </c>
      <c r="F7" s="9">
        <f ca="1">IF(DAY(Oct_Dim1)=1,Oct_Dim1+18,Oct_Dim1+25)</f>
        <v>41207</v>
      </c>
      <c r="G7" s="9">
        <f ca="1">IF(DAY(Oct_Dim1)=1,Oct_Dim1+19,Oct_Dim1+26)</f>
        <v>41208</v>
      </c>
      <c r="H7" s="9">
        <f ca="1">IF(DAY(Oct_Dim1)=1,Oct_Dim1+20,Oct_Dim1+27)</f>
        <v>41209</v>
      </c>
      <c r="I7" s="9">
        <f ca="1">IF(DAY(Oct_Dim1)=1,Oct_Dim1+21,Oct_Dim1+28)</f>
        <v>41210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IF(DAY(Oct_Dim1)=1,Oct_Dim1+22,Oct_Dim1+29)</f>
        <v>41211</v>
      </c>
      <c r="D8" s="9">
        <f ca="1">IF(DAY(Oct_Dim1)=1,Oct_Dim1+23,Oct_Dim1+30)</f>
        <v>41212</v>
      </c>
      <c r="E8" s="9">
        <f ca="1">IF(DAY(Oct_Dim1)=1,Oct_Dim1+24,Oct_Dim1+31)</f>
        <v>41213</v>
      </c>
      <c r="F8" s="9">
        <f ca="1">IF(DAY(Oct_Dim1)=1,Oct_Dim1+25,Oct_Dim1+32)</f>
        <v>41214</v>
      </c>
      <c r="G8" s="9">
        <f ca="1">IF(DAY(Oct_Dim1)=1,Oct_Dim1+26,Oct_Dim1+33)</f>
        <v>41215</v>
      </c>
      <c r="H8" s="9">
        <f ca="1">IF(DAY(Oct_Dim1)=1,Oct_Dim1+27,Oct_Dim1+34)</f>
        <v>41216</v>
      </c>
      <c r="I8" s="9">
        <f ca="1">IF(DAY(Oct_Dim1)=1,Oct_Dim1+28,Oct_Dim1+35)</f>
        <v>41217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IF(DAY(Oct_Dim1)=1,Oct_Dim1+29,Oct_Dim1+36)</f>
        <v>41218</v>
      </c>
      <c r="D9" s="9">
        <f ca="1">IF(DAY(Oct_Dim1)=1,Oct_Dim1+30,Oct_Dim1+37)</f>
        <v>41219</v>
      </c>
      <c r="E9" s="9">
        <f ca="1">IF(DAY(Oct_Dim1)=1,Oct_Dim1+31,Oct_Dim1+38)</f>
        <v>41220</v>
      </c>
      <c r="F9" s="9">
        <f ca="1">IF(DAY(Oct_Dim1)=1,Oct_Dim1+32,Oct_Dim1+39)</f>
        <v>41221</v>
      </c>
      <c r="G9" s="9">
        <f ca="1">IF(DAY(Oct_Dim1)=1,Oct_Dim1+33,Oct_Dim1+40)</f>
        <v>41222</v>
      </c>
      <c r="H9" s="9">
        <f ca="1">IF(DAY(Oct_Dim1)=1,Oct_Dim1+34,Oct_Dim1+41)</f>
        <v>41223</v>
      </c>
      <c r="I9" s="9">
        <f ca="1">IF(DAY(Oct_Dim1)=1,Oct_Dim1+35,Oct_Dim1+42)</f>
        <v>41224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VLOOKUP(DAY(C4),Jours_affectation,1,FALSE)=DAY(C4)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18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IF(DAY(Nov_Dim1)=1,Nov_Dim1-6,Nov_Dim1+1)</f>
        <v>41211</v>
      </c>
      <c r="D4" s="9">
        <f ca="1">IF(DAY(Nov_Dim1)=1,Nov_Dim1-5,Nov_Dim1+2)</f>
        <v>41212</v>
      </c>
      <c r="E4" s="9">
        <f ca="1">IF(DAY(Nov_Dim1)=1,Nov_Dim1-4,Nov_Dim1+3)</f>
        <v>41213</v>
      </c>
      <c r="F4" s="9">
        <f ca="1">IF(DAY(Nov_Dim1)=1,Nov_Dim1-3,Nov_Dim1+4)</f>
        <v>41214</v>
      </c>
      <c r="G4" s="9">
        <f ca="1">IF(DAY(Nov_Dim1)=1,Nov_Dim1-2,Nov_Dim1+5)</f>
        <v>41215</v>
      </c>
      <c r="H4" s="9">
        <f ca="1">IF(DAY(Nov_Dim1)=1,Nov_Dim1-1,Nov_Dim1+6)</f>
        <v>41216</v>
      </c>
      <c r="I4" s="9">
        <f ca="1">IF(DAY(Nov_Dim1)=1,Nov_Dim1,Nov_Dim1+7)</f>
        <v>41217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IF(DAY(Nov_Dim1)=1,Nov_Dim1+1,Nov_Dim1+8)</f>
        <v>41218</v>
      </c>
      <c r="D5" s="9">
        <f ca="1">IF(DAY(Nov_Dim1)=1,Nov_Dim1+2,Nov_Dim1+9)</f>
        <v>41219</v>
      </c>
      <c r="E5" s="9">
        <f ca="1">IF(DAY(Nov_Dim1)=1,Nov_Dim1+3,Nov_Dim1+10)</f>
        <v>41220</v>
      </c>
      <c r="F5" s="9">
        <f ca="1">IF(DAY(Nov_Dim1)=1,Nov_Dim1+4,Nov_Dim1+11)</f>
        <v>41221</v>
      </c>
      <c r="G5" s="9">
        <f ca="1">IF(DAY(Nov_Dim1)=1,Nov_Dim1+5,Nov_Dim1+12)</f>
        <v>41222</v>
      </c>
      <c r="H5" s="9">
        <f ca="1">IF(DAY(Nov_Dim1)=1,Nov_Dim1+6,Nov_Dim1+13)</f>
        <v>41223</v>
      </c>
      <c r="I5" s="9">
        <f ca="1">IF(DAY(Nov_Dim1)=1,Nov_Dim1+7,Nov_Dim1+14)</f>
        <v>41224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IF(DAY(Nov_Dim1)=1,Nov_Dim1+8,Nov_Dim1+15)</f>
        <v>41225</v>
      </c>
      <c r="D6" s="9">
        <f ca="1">IF(DAY(Nov_Dim1)=1,Nov_Dim1+9,Nov_Dim1+16)</f>
        <v>41226</v>
      </c>
      <c r="E6" s="9">
        <f ca="1">IF(DAY(Nov_Dim1)=1,Nov_Dim1+10,Nov_Dim1+17)</f>
        <v>41227</v>
      </c>
      <c r="F6" s="9">
        <f ca="1">IF(DAY(Nov_Dim1)=1,Nov_Dim1+11,Nov_Dim1+18)</f>
        <v>41228</v>
      </c>
      <c r="G6" s="9">
        <f ca="1">IF(DAY(Nov_Dim1)=1,Nov_Dim1+12,Nov_Dim1+19)</f>
        <v>41229</v>
      </c>
      <c r="H6" s="9">
        <f ca="1">IF(DAY(Nov_Dim1)=1,Nov_Dim1+13,Nov_Dim1+20)</f>
        <v>41230</v>
      </c>
      <c r="I6" s="9">
        <f ca="1">IF(DAY(Nov_Dim1)=1,Nov_Dim1+14,Nov_Dim1+21)</f>
        <v>41231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IF(DAY(Nov_Dim1)=1,Nov_Dim1+15,Nov_Dim1+22)</f>
        <v>41232</v>
      </c>
      <c r="D7" s="9">
        <f ca="1">IF(DAY(Nov_Dim1)=1,Nov_Dim1+16,Nov_Dim1+23)</f>
        <v>41233</v>
      </c>
      <c r="E7" s="9">
        <f ca="1">IF(DAY(Nov_Dim1)=1,Nov_Dim1+17,Nov_Dim1+24)</f>
        <v>41234</v>
      </c>
      <c r="F7" s="9">
        <f ca="1">IF(DAY(Nov_Dim1)=1,Nov_Dim1+18,Nov_Dim1+25)</f>
        <v>41235</v>
      </c>
      <c r="G7" s="9">
        <f ca="1">IF(DAY(Nov_Dim1)=1,Nov_Dim1+19,Nov_Dim1+26)</f>
        <v>41236</v>
      </c>
      <c r="H7" s="9">
        <f ca="1">IF(DAY(Nov_Dim1)=1,Nov_Dim1+20,Nov_Dim1+27)</f>
        <v>41237</v>
      </c>
      <c r="I7" s="9">
        <f ca="1">IF(DAY(Nov_Dim1)=1,Nov_Dim1+21,Nov_Dim1+28)</f>
        <v>41238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IF(DAY(Nov_Dim1)=1,Nov_Dim1+22,Nov_Dim1+29)</f>
        <v>41239</v>
      </c>
      <c r="D8" s="9">
        <f ca="1">IF(DAY(Nov_Dim1)=1,Nov_Dim1+23,Nov_Dim1+30)</f>
        <v>41240</v>
      </c>
      <c r="E8" s="9">
        <f ca="1">IF(DAY(Nov_Dim1)=1,Nov_Dim1+24,Nov_Dim1+31)</f>
        <v>41241</v>
      </c>
      <c r="F8" s="9">
        <f ca="1">IF(DAY(Nov_Dim1)=1,Nov_Dim1+25,Nov_Dim1+32)</f>
        <v>41242</v>
      </c>
      <c r="G8" s="9">
        <f ca="1">IF(DAY(Nov_Dim1)=1,Nov_Dim1+26,Nov_Dim1+33)</f>
        <v>41243</v>
      </c>
      <c r="H8" s="9">
        <f ca="1">IF(DAY(Nov_Dim1)=1,Nov_Dim1+27,Nov_Dim1+34)</f>
        <v>41244</v>
      </c>
      <c r="I8" s="9">
        <f ca="1">IF(DAY(Nov_Dim1)=1,Nov_Dim1+28,Nov_Dim1+35)</f>
        <v>41245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IF(DAY(Nov_Dim1)=1,Nov_Dim1+29,Nov_Dim1+36)</f>
        <v>41246</v>
      </c>
      <c r="D9" s="9">
        <f ca="1">IF(DAY(Nov_Dim1)=1,Nov_Dim1+30,Nov_Dim1+37)</f>
        <v>41247</v>
      </c>
      <c r="E9" s="9">
        <f ca="1">IF(DAY(Nov_Dim1)=1,Nov_Dim1+31,Nov_Dim1+38)</f>
        <v>41248</v>
      </c>
      <c r="F9" s="9">
        <f ca="1">IF(DAY(Nov_Dim1)=1,Nov_Dim1+32,Nov_Dim1+39)</f>
        <v>41249</v>
      </c>
      <c r="G9" s="9">
        <f ca="1">IF(DAY(Nov_Dim1)=1,Nov_Dim1+33,Nov_Dim1+40)</f>
        <v>41250</v>
      </c>
      <c r="H9" s="9">
        <f ca="1">IF(DAY(Nov_Dim1)=1,Nov_Dim1+34,Nov_Dim1+41)</f>
        <v>41251</v>
      </c>
      <c r="I9" s="9">
        <f ca="1">IF(DAY(Nov_Dim1)=1,Nov_Dim1+35,Nov_Dim1+42)</f>
        <v>41252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VLOOKUP(DAY(C4),Jours_affectation,1,FALSE)=DAY(C4)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19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IF(DAY(Déc_Dim1)=1,Déc_Dim1-6,Déc_Dim1+1)</f>
        <v>41239</v>
      </c>
      <c r="D4" s="9">
        <f ca="1">IF(DAY(Déc_Dim1)=1,Déc_Dim1-5,Déc_Dim1+2)</f>
        <v>41240</v>
      </c>
      <c r="E4" s="9">
        <f ca="1">IF(DAY(Déc_Dim1)=1,Déc_Dim1-4,Déc_Dim1+3)</f>
        <v>41241</v>
      </c>
      <c r="F4" s="9">
        <f ca="1">IF(DAY(Déc_Dim1)=1,Déc_Dim1-3,Déc_Dim1+4)</f>
        <v>41242</v>
      </c>
      <c r="G4" s="9">
        <f ca="1">IF(DAY(Déc_Dim1)=1,Déc_Dim1-2,Déc_Dim1+5)</f>
        <v>41243</v>
      </c>
      <c r="H4" s="9">
        <f ca="1">IF(DAY(Déc_Dim1)=1,Déc_Dim1-1,Déc_Dim1+6)</f>
        <v>41244</v>
      </c>
      <c r="I4" s="9">
        <f ca="1">IF(DAY(Déc_Dim1)=1,Déc_Dim1,Déc_Dim1+7)</f>
        <v>41245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IF(DAY(Déc_Dim1)=1,Déc_Dim1+1,Déc_Dim1+8)</f>
        <v>41246</v>
      </c>
      <c r="D5" s="9">
        <f ca="1">IF(DAY(Déc_Dim1)=1,Déc_Dim1+2,Déc_Dim1+9)</f>
        <v>41247</v>
      </c>
      <c r="E5" s="9">
        <f ca="1">IF(DAY(Déc_Dim1)=1,Déc_Dim1+3,Déc_Dim1+10)</f>
        <v>41248</v>
      </c>
      <c r="F5" s="9">
        <f ca="1">IF(DAY(Déc_Dim1)=1,Déc_Dim1+4,Déc_Dim1+11)</f>
        <v>41249</v>
      </c>
      <c r="G5" s="9">
        <f ca="1">IF(DAY(Déc_Dim1)=1,Déc_Dim1+5,Déc_Dim1+12)</f>
        <v>41250</v>
      </c>
      <c r="H5" s="9">
        <f ca="1">IF(DAY(Déc_Dim1)=1,Déc_Dim1+6,Déc_Dim1+13)</f>
        <v>41251</v>
      </c>
      <c r="I5" s="9">
        <f ca="1">IF(DAY(Déc_Dim1)=1,Déc_Dim1+7,Déc_Dim1+14)</f>
        <v>41252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IF(DAY(Déc_Dim1)=1,Déc_Dim1+8,Déc_Dim1+15)</f>
        <v>41253</v>
      </c>
      <c r="D6" s="9">
        <f ca="1">IF(DAY(Déc_Dim1)=1,Déc_Dim1+9,Déc_Dim1+16)</f>
        <v>41254</v>
      </c>
      <c r="E6" s="9">
        <f ca="1">IF(DAY(Déc_Dim1)=1,Déc_Dim1+10,Déc_Dim1+17)</f>
        <v>41255</v>
      </c>
      <c r="F6" s="9">
        <f ca="1">IF(DAY(Déc_Dim1)=1,Déc_Dim1+11,Déc_Dim1+18)</f>
        <v>41256</v>
      </c>
      <c r="G6" s="9">
        <f ca="1">IF(DAY(Déc_Dim1)=1,Déc_Dim1+12,Déc_Dim1+19)</f>
        <v>41257</v>
      </c>
      <c r="H6" s="9">
        <f ca="1">IF(DAY(Déc_Dim1)=1,Déc_Dim1+13,Déc_Dim1+20)</f>
        <v>41258</v>
      </c>
      <c r="I6" s="9">
        <f ca="1">IF(DAY(Déc_Dim1)=1,Déc_Dim1+14,Déc_Dim1+21)</f>
        <v>41259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IF(DAY(Déc_Dim1)=1,Déc_Dim1+15,Déc_Dim1+22)</f>
        <v>41260</v>
      </c>
      <c r="D7" s="9">
        <f ca="1">IF(DAY(Déc_Dim1)=1,Déc_Dim1+16,Déc_Dim1+23)</f>
        <v>41261</v>
      </c>
      <c r="E7" s="9">
        <f ca="1">IF(DAY(Déc_Dim1)=1,Déc_Dim1+17,Déc_Dim1+24)</f>
        <v>41262</v>
      </c>
      <c r="F7" s="9">
        <f ca="1">IF(DAY(Déc_Dim1)=1,Déc_Dim1+18,Déc_Dim1+25)</f>
        <v>41263</v>
      </c>
      <c r="G7" s="9">
        <f ca="1">IF(DAY(Déc_Dim1)=1,Déc_Dim1+19,Déc_Dim1+26)</f>
        <v>41264</v>
      </c>
      <c r="H7" s="9">
        <f ca="1">IF(DAY(Déc_Dim1)=1,Déc_Dim1+20,Déc_Dim1+27)</f>
        <v>41265</v>
      </c>
      <c r="I7" s="9">
        <f ca="1">IF(DAY(Déc_Dim1)=1,Déc_Dim1+21,Déc_Dim1+28)</f>
        <v>41266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IF(DAY(Déc_Dim1)=1,Déc_Dim1+22,Déc_Dim1+29)</f>
        <v>41267</v>
      </c>
      <c r="D8" s="9">
        <f ca="1">IF(DAY(Déc_Dim1)=1,Déc_Dim1+23,Déc_Dim1+30)</f>
        <v>41268</v>
      </c>
      <c r="E8" s="9">
        <f ca="1">IF(DAY(Déc_Dim1)=1,Déc_Dim1+24,Déc_Dim1+31)</f>
        <v>41269</v>
      </c>
      <c r="F8" s="9">
        <f ca="1">IF(DAY(Déc_Dim1)=1,Déc_Dim1+25,Déc_Dim1+32)</f>
        <v>41270</v>
      </c>
      <c r="G8" s="9">
        <f ca="1">IF(DAY(Déc_Dim1)=1,Déc_Dim1+26,Déc_Dim1+33)</f>
        <v>41271</v>
      </c>
      <c r="H8" s="9">
        <f ca="1">IF(DAY(Déc_Dim1)=1,Déc_Dim1+27,Déc_Dim1+34)</f>
        <v>41272</v>
      </c>
      <c r="I8" s="9">
        <f ca="1">IF(DAY(Déc_Dim1)=1,Déc_Dim1+28,Déc_Dim1+35)</f>
        <v>41273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IF(DAY(Déc_Dim1)=1,Déc_Dim1+29,Déc_Dim1+36)</f>
        <v>41274</v>
      </c>
      <c r="D9" s="9">
        <f ca="1">IF(DAY(Déc_Dim1)=1,Déc_Dim1+30,Déc_Dim1+37)</f>
        <v>41275</v>
      </c>
      <c r="E9" s="9">
        <f ca="1">IF(DAY(Déc_Dim1)=1,Déc_Dim1+31,Déc_Dim1+38)</f>
        <v>41276</v>
      </c>
      <c r="F9" s="9">
        <f ca="1">IF(DAY(Déc_Dim1)=1,Déc_Dim1+32,Déc_Dim1+39)</f>
        <v>41277</v>
      </c>
      <c r="G9" s="9">
        <f ca="1">IF(DAY(Déc_Dim1)=1,Déc_Dim1+33,Déc_Dim1+40)</f>
        <v>41278</v>
      </c>
      <c r="H9" s="9">
        <f ca="1">IF(DAY(Déc_Dim1)=1,Déc_Dim1+34,Déc_Dim1+41)</f>
        <v>41279</v>
      </c>
      <c r="I9" s="9">
        <f ca="1">IF(DAY(Déc_Dim1)=1,Déc_Dim1+35,Déc_Dim1+42)</f>
        <v>41280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VLOOKUP(DAY(C4),Jours_affectation,1,FALSE)=DAY(C4)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9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IF(DAY(Fév_Dim1)=1,Fév_Dim1-6,Fév_Dim1+1)</f>
        <v>40938</v>
      </c>
      <c r="D4" s="9">
        <f ca="1">IF(DAY(Fév_Dim1)=1,Fév_Dim1-5,Fév_Dim1+2)</f>
        <v>40939</v>
      </c>
      <c r="E4" s="9">
        <f ca="1">IF(DAY(Fév_Dim1)=1,Fév_Dim1-4,Fév_Dim1+3)</f>
        <v>40940</v>
      </c>
      <c r="F4" s="9">
        <f ca="1">IF(DAY(Fév_Dim1)=1,Fév_Dim1-3,Fév_Dim1+4)</f>
        <v>40941</v>
      </c>
      <c r="G4" s="9">
        <f ca="1">IF(DAY(Fév_Dim1)=1,Fév_Dim1-2,Fév_Dim1+5)</f>
        <v>40942</v>
      </c>
      <c r="H4" s="9">
        <f ca="1">IF(DAY(Fév_Dim1)=1,Fév_Dim1-1,Fév_Dim1+6)</f>
        <v>40943</v>
      </c>
      <c r="I4" s="9">
        <f ca="1">IF(DAY(Fév_Dim1)=1,Fév_Dim1,Fév_Dim1+7)</f>
        <v>40944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IF(DAY(Fév_Dim1)=1,Fév_Dim1+1,Fév_Dim1+8)</f>
        <v>40945</v>
      </c>
      <c r="D5" s="9">
        <f ca="1">IF(DAY(Fév_Dim1)=1,Fév_Dim1+2,Fév_Dim1+9)</f>
        <v>40946</v>
      </c>
      <c r="E5" s="9">
        <f ca="1">IF(DAY(Fév_Dim1)=1,Fév_Dim1+3,Fév_Dim1+10)</f>
        <v>40947</v>
      </c>
      <c r="F5" s="9">
        <f ca="1">IF(DAY(Fév_Dim1)=1,Fév_Dim1+4,Fév_Dim1+11)</f>
        <v>40948</v>
      </c>
      <c r="G5" s="9">
        <f ca="1">IF(DAY(Fév_Dim1)=1,Fév_Dim1+5,Fév_Dim1+12)</f>
        <v>40949</v>
      </c>
      <c r="H5" s="9">
        <f ca="1">IF(DAY(Fév_Dim1)=1,Fév_Dim1+6,Fév_Dim1+13)</f>
        <v>40950</v>
      </c>
      <c r="I5" s="9">
        <f ca="1">IF(DAY(Fév_Dim1)=1,Fév_Dim1+7,Fév_Dim1+14)</f>
        <v>40951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IF(DAY(Fév_Dim1)=1,Fév_Dim1+8,Fév_Dim1+15)</f>
        <v>40952</v>
      </c>
      <c r="D6" s="9">
        <f ca="1">IF(DAY(Fév_Dim1)=1,Fév_Dim1+9,Fév_Dim1+16)</f>
        <v>40953</v>
      </c>
      <c r="E6" s="9">
        <f ca="1">IF(DAY(Fév_Dim1)=1,Fév_Dim1+10,Fév_Dim1+17)</f>
        <v>40954</v>
      </c>
      <c r="F6" s="9">
        <f ca="1">IF(DAY(Fév_Dim1)=1,Fév_Dim1+11,Fév_Dim1+18)</f>
        <v>40955</v>
      </c>
      <c r="G6" s="9">
        <f ca="1">IF(DAY(Fév_Dim1)=1,Fév_Dim1+12,Fév_Dim1+19)</f>
        <v>40956</v>
      </c>
      <c r="H6" s="9">
        <f ca="1">IF(DAY(Fév_Dim1)=1,Fév_Dim1+13,Fév_Dim1+20)</f>
        <v>40957</v>
      </c>
      <c r="I6" s="9">
        <f ca="1">IF(DAY(Fév_Dim1)=1,Fév_Dim1+14,Fév_Dim1+21)</f>
        <v>40958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IF(DAY(Fév_Dim1)=1,Fév_Dim1+15,Fév_Dim1+22)</f>
        <v>40959</v>
      </c>
      <c r="D7" s="9">
        <f ca="1">IF(DAY(Fév_Dim1)=1,Fév_Dim1+16,Fév_Dim1+23)</f>
        <v>40960</v>
      </c>
      <c r="E7" s="9">
        <f ca="1">IF(DAY(Fév_Dim1)=1,Fév_Dim1+17,Fév_Dim1+24)</f>
        <v>40961</v>
      </c>
      <c r="F7" s="9">
        <f ca="1">IF(DAY(Fév_Dim1)=1,Fév_Dim1+18,Fév_Dim1+25)</f>
        <v>40962</v>
      </c>
      <c r="G7" s="9">
        <f ca="1">IF(DAY(Fév_Dim1)=1,Fév_Dim1+19,Fév_Dim1+26)</f>
        <v>40963</v>
      </c>
      <c r="H7" s="9">
        <f ca="1">IF(DAY(Fév_Dim1)=1,Fév_Dim1+20,Fév_Dim1+27)</f>
        <v>40964</v>
      </c>
      <c r="I7" s="9">
        <f ca="1">IF(DAY(Fév_Dim1)=1,Fév_Dim1+21,Fév_Dim1+28)</f>
        <v>40965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IF(DAY(Fév_Dim1)=1,Fév_Dim1+22,Fév_Dim1+29)</f>
        <v>40966</v>
      </c>
      <c r="D8" s="9">
        <f ca="1">IF(DAY(Fév_Dim1)=1,Fév_Dim1+23,Fév_Dim1+30)</f>
        <v>40967</v>
      </c>
      <c r="E8" s="9">
        <f ca="1">IF(DAY(Fév_Dim1)=1,Fév_Dim1+24,Fév_Dim1+31)</f>
        <v>40968</v>
      </c>
      <c r="F8" s="9">
        <f ca="1">IF(DAY(Fév_Dim1)=1,Fév_Dim1+25,Fév_Dim1+32)</f>
        <v>40969</v>
      </c>
      <c r="G8" s="9">
        <f ca="1">IF(DAY(Fév_Dim1)=1,Fév_Dim1+26,Fév_Dim1+33)</f>
        <v>40970</v>
      </c>
      <c r="H8" s="9">
        <f ca="1">IF(DAY(Fév_Dim1)=1,Fév_Dim1+27,Fév_Dim1+34)</f>
        <v>40971</v>
      </c>
      <c r="I8" s="9">
        <f ca="1">IF(DAY(Fév_Dim1)=1,Fév_Dim1+28,Fév_Dim1+35)</f>
        <v>40972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IF(DAY(Fév_Dim1)=1,Fév_Dim1+29,Fév_Dim1+36)</f>
        <v>40973</v>
      </c>
      <c r="D9" s="9">
        <f ca="1">IF(DAY(Fév_Dim1)=1,Fév_Dim1+30,Fév_Dim1+37)</f>
        <v>40974</v>
      </c>
      <c r="E9" s="9">
        <f ca="1">IF(DAY(Fév_Dim1)=1,Fév_Dim1+31,Fév_Dim1+38)</f>
        <v>40975</v>
      </c>
      <c r="F9" s="9">
        <f ca="1">IF(DAY(Fév_Dim1)=1,Fév_Dim1+32,Fév_Dim1+39)</f>
        <v>40976</v>
      </c>
      <c r="G9" s="9">
        <f ca="1">IF(DAY(Fév_Dim1)=1,Fév_Dim1+33,Fév_Dim1+40)</f>
        <v>40977</v>
      </c>
      <c r="H9" s="9">
        <f ca="1">IF(DAY(Fév_Dim1)=1,Fév_Dim1+34,Fév_Dim1+41)</f>
        <v>40978</v>
      </c>
      <c r="I9" s="9">
        <f ca="1">IF(DAY(Fév_Dim1)=1,Fév_Dim1+35,Fév_Dim1+42)</f>
        <v>40979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VLOOKUP(DAY(C4),Jours_affectation,1,FALSE)=DAY(C4)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10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IF(DAY(Mar_Dim1)=1,Mar_Dim1-6,Mar_Dim1+1)</f>
        <v>40966</v>
      </c>
      <c r="D4" s="9">
        <f ca="1">IF(DAY(Mar_Dim1)=1,Mar_Dim1-5,Mar_Dim1+2)</f>
        <v>40967</v>
      </c>
      <c r="E4" s="9">
        <f ca="1">IF(DAY(Mar_Dim1)=1,Mar_Dim1-4,Mar_Dim1+3)</f>
        <v>40968</v>
      </c>
      <c r="F4" s="9">
        <f ca="1">IF(DAY(Mar_Dim1)=1,Mar_Dim1-3,Mar_Dim1+4)</f>
        <v>40969</v>
      </c>
      <c r="G4" s="9">
        <f ca="1">IF(DAY(Mar_Dim1)=1,Mar_Dim1-2,Mar_Dim1+5)</f>
        <v>40970</v>
      </c>
      <c r="H4" s="9">
        <f ca="1">IF(DAY(Mar_Dim1)=1,Mar_Dim1-1,Mar_Dim1+6)</f>
        <v>40971</v>
      </c>
      <c r="I4" s="9">
        <f ca="1">IF(DAY(Mar_Dim1)=1,Mar_Dim1,Mar_Dim1+7)</f>
        <v>40972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IF(DAY(Mar_Dim1)=1,Mar_Dim1+1,Mar_Dim1+8)</f>
        <v>40973</v>
      </c>
      <c r="D5" s="9">
        <f ca="1">IF(DAY(Mar_Dim1)=1,Mar_Dim1+2,Mar_Dim1+9)</f>
        <v>40974</v>
      </c>
      <c r="E5" s="9">
        <f ca="1">IF(DAY(Mar_Dim1)=1,Mar_Dim1+3,Mar_Dim1+10)</f>
        <v>40975</v>
      </c>
      <c r="F5" s="9">
        <f ca="1">IF(DAY(Mar_Dim1)=1,Mar_Dim1+4,Mar_Dim1+11)</f>
        <v>40976</v>
      </c>
      <c r="G5" s="9">
        <f ca="1">IF(DAY(Mar_Dim1)=1,Mar_Dim1+5,Mar_Dim1+12)</f>
        <v>40977</v>
      </c>
      <c r="H5" s="9">
        <f ca="1">IF(DAY(Mar_Dim1)=1,Mar_Dim1+6,Mar_Dim1+13)</f>
        <v>40978</v>
      </c>
      <c r="I5" s="9">
        <f ca="1">IF(DAY(Mar_Dim1)=1,Mar_Dim1+7,Mar_Dim1+14)</f>
        <v>40979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IF(DAY(Mar_Dim1)=1,Mar_Dim1+8,Mar_Dim1+15)</f>
        <v>40980</v>
      </c>
      <c r="D6" s="9">
        <f ca="1">IF(DAY(Mar_Dim1)=1,Mar_Dim1+9,Mar_Dim1+16)</f>
        <v>40981</v>
      </c>
      <c r="E6" s="9">
        <f ca="1">IF(DAY(Mar_Dim1)=1,Mar_Dim1+10,Mar_Dim1+17)</f>
        <v>40982</v>
      </c>
      <c r="F6" s="9">
        <f ca="1">IF(DAY(Mar_Dim1)=1,Mar_Dim1+11,Mar_Dim1+18)</f>
        <v>40983</v>
      </c>
      <c r="G6" s="9">
        <f ca="1">IF(DAY(Mar_Dim1)=1,Mar_Dim1+12,Mar_Dim1+19)</f>
        <v>40984</v>
      </c>
      <c r="H6" s="9">
        <f ca="1">IF(DAY(Mar_Dim1)=1,Mar_Dim1+13,Mar_Dim1+20)</f>
        <v>40985</v>
      </c>
      <c r="I6" s="9">
        <f ca="1">IF(DAY(Mar_Dim1)=1,Mar_Dim1+14,Mar_Dim1+21)</f>
        <v>40986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IF(DAY(Mar_Dim1)=1,Mar_Dim1+15,Mar_Dim1+22)</f>
        <v>40987</v>
      </c>
      <c r="D7" s="9">
        <f ca="1">IF(DAY(Mar_Dim1)=1,Mar_Dim1+16,Mar_Dim1+23)</f>
        <v>40988</v>
      </c>
      <c r="E7" s="9">
        <f ca="1">IF(DAY(Mar_Dim1)=1,Mar_Dim1+17,Mar_Dim1+24)</f>
        <v>40989</v>
      </c>
      <c r="F7" s="9">
        <f ca="1">IF(DAY(Mar_Dim1)=1,Mar_Dim1+18,Mar_Dim1+25)</f>
        <v>40990</v>
      </c>
      <c r="G7" s="9">
        <f ca="1">IF(DAY(Mar_Dim1)=1,Mar_Dim1+19,Mar_Dim1+26)</f>
        <v>40991</v>
      </c>
      <c r="H7" s="9">
        <f ca="1">IF(DAY(Mar_Dim1)=1,Mar_Dim1+20,Mar_Dim1+27)</f>
        <v>40992</v>
      </c>
      <c r="I7" s="9">
        <f ca="1">IF(DAY(Mar_Dim1)=1,Mar_Dim1+21,Mar_Dim1+28)</f>
        <v>40993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IF(DAY(Mar_Dim1)=1,Mar_Dim1+22,Mar_Dim1+29)</f>
        <v>40994</v>
      </c>
      <c r="D8" s="9">
        <f ca="1">IF(DAY(Mar_Dim1)=1,Mar_Dim1+23,Mar_Dim1+30)</f>
        <v>40995</v>
      </c>
      <c r="E8" s="9">
        <f ca="1">IF(DAY(Mar_Dim1)=1,Mar_Dim1+24,Mar_Dim1+31)</f>
        <v>40996</v>
      </c>
      <c r="F8" s="9">
        <f ca="1">IF(DAY(Mar_Dim1)=1,Mar_Dim1+25,Mar_Dim1+32)</f>
        <v>40997</v>
      </c>
      <c r="G8" s="9">
        <f ca="1">IF(DAY(Mar_Dim1)=1,Mar_Dim1+26,Mar_Dim1+33)</f>
        <v>40998</v>
      </c>
      <c r="H8" s="9">
        <f ca="1">IF(DAY(Mar_Dim1)=1,Mar_Dim1+27,Mar_Dim1+34)</f>
        <v>40999</v>
      </c>
      <c r="I8" s="9">
        <f ca="1">IF(DAY(Mar_Dim1)=1,Mar_Dim1+28,Mar_Dim1+35)</f>
        <v>41000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IF(DAY(Mar_Dim1)=1,Mar_Dim1+29,Mar_Dim1+36)</f>
        <v>41001</v>
      </c>
      <c r="D9" s="9">
        <f ca="1">IF(DAY(Mar_Dim1)=1,Mar_Dim1+30,Mar_Dim1+37)</f>
        <v>41002</v>
      </c>
      <c r="E9" s="9">
        <f ca="1">IF(DAY(Mar_Dim1)=1,Mar_Dim1+31,Mar_Dim1+38)</f>
        <v>41003</v>
      </c>
      <c r="F9" s="9">
        <f ca="1">IF(DAY(Mar_Dim1)=1,Mar_Dim1+32,Mar_Dim1+39)</f>
        <v>41004</v>
      </c>
      <c r="G9" s="9">
        <f ca="1">IF(DAY(Mar_Dim1)=1,Mar_Dim1+33,Mar_Dim1+40)</f>
        <v>41005</v>
      </c>
      <c r="H9" s="9">
        <f ca="1">IF(DAY(Mar_Dim1)=1,Mar_Dim1+34,Mar_Dim1+41)</f>
        <v>41006</v>
      </c>
      <c r="I9" s="9">
        <f ca="1">IF(DAY(Mar_Dim1)=1,Mar_Dim1+35,Mar_Dim1+42)</f>
        <v>41007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VLOOKUP(DAY(C4),Jours_affectation,1,FALSE)=DAY(C4)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11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IF(DAY(Avr_Dim1)=1,Avr_Dim1-6,Avr_Dim1+1)</f>
        <v>40994</v>
      </c>
      <c r="D4" s="9">
        <f ca="1">IF(DAY(Avr_Dim1)=1,Avr_Dim1-5,Avr_Dim1+2)</f>
        <v>40995</v>
      </c>
      <c r="E4" s="9">
        <f ca="1">IF(DAY(Avr_Dim1)=1,Avr_Dim1-4,Avr_Dim1+3)</f>
        <v>40996</v>
      </c>
      <c r="F4" s="9">
        <f ca="1">IF(DAY(Avr_Dim1)=1,Avr_Dim1-3,Avr_Dim1+4)</f>
        <v>40997</v>
      </c>
      <c r="G4" s="9">
        <f ca="1">IF(DAY(Avr_Dim1)=1,Avr_Dim1-2,Avr_Dim1+5)</f>
        <v>40998</v>
      </c>
      <c r="H4" s="9">
        <f ca="1">IF(DAY(Avr_Dim1)=1,Avr_Dim1-1,Avr_Dim1+6)</f>
        <v>40999</v>
      </c>
      <c r="I4" s="9">
        <f ca="1">IF(DAY(Avr_Dim1)=1,Avr_Dim1,Avr_Dim1+7)</f>
        <v>41000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IF(DAY(Avr_Dim1)=1,Avr_Dim1+1,Avr_Dim1+8)</f>
        <v>41001</v>
      </c>
      <c r="D5" s="9">
        <f ca="1">IF(DAY(Avr_Dim1)=1,Avr_Dim1+2,Avr_Dim1+9)</f>
        <v>41002</v>
      </c>
      <c r="E5" s="9">
        <f ca="1">IF(DAY(Avr_Dim1)=1,Avr_Dim1+3,Avr_Dim1+10)</f>
        <v>41003</v>
      </c>
      <c r="F5" s="9">
        <f ca="1">IF(DAY(Avr_Dim1)=1,Avr_Dim1+4,Avr_Dim1+11)</f>
        <v>41004</v>
      </c>
      <c r="G5" s="9">
        <f ca="1">IF(DAY(Avr_Dim1)=1,Avr_Dim1+5,Avr_Dim1+12)</f>
        <v>41005</v>
      </c>
      <c r="H5" s="9">
        <f ca="1">IF(DAY(Avr_Dim1)=1,Avr_Dim1+6,Avr_Dim1+13)</f>
        <v>41006</v>
      </c>
      <c r="I5" s="9">
        <f ca="1">IF(DAY(Avr_Dim1)=1,Avr_Dim1+7,Avr_Dim1+14)</f>
        <v>41007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IF(DAY(Avr_Dim1)=1,Avr_Dim1+8,Avr_Dim1+15)</f>
        <v>41008</v>
      </c>
      <c r="D6" s="9">
        <f ca="1">IF(DAY(Avr_Dim1)=1,Avr_Dim1+9,Avr_Dim1+16)</f>
        <v>41009</v>
      </c>
      <c r="E6" s="9">
        <f ca="1">IF(DAY(Avr_Dim1)=1,Avr_Dim1+10,Avr_Dim1+17)</f>
        <v>41010</v>
      </c>
      <c r="F6" s="9">
        <f ca="1">IF(DAY(Avr_Dim1)=1,Avr_Dim1+11,Avr_Dim1+18)</f>
        <v>41011</v>
      </c>
      <c r="G6" s="9">
        <f ca="1">IF(DAY(Avr_Dim1)=1,Avr_Dim1+12,Avr_Dim1+19)</f>
        <v>41012</v>
      </c>
      <c r="H6" s="9">
        <f ca="1">IF(DAY(Avr_Dim1)=1,Avr_Dim1+13,Avr_Dim1+20)</f>
        <v>41013</v>
      </c>
      <c r="I6" s="9">
        <f ca="1">IF(DAY(Avr_Dim1)=1,Avr_Dim1+14,Avr_Dim1+21)</f>
        <v>41014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IF(DAY(Avr_Dim1)=1,Avr_Dim1+15,Avr_Dim1+22)</f>
        <v>41015</v>
      </c>
      <c r="D7" s="9">
        <f ca="1">IF(DAY(Avr_Dim1)=1,Avr_Dim1+16,Avr_Dim1+23)</f>
        <v>41016</v>
      </c>
      <c r="E7" s="9">
        <f ca="1">IF(DAY(Avr_Dim1)=1,Avr_Dim1+17,Avr_Dim1+24)</f>
        <v>41017</v>
      </c>
      <c r="F7" s="9">
        <f ca="1">IF(DAY(Avr_Dim1)=1,Avr_Dim1+18,Avr_Dim1+25)</f>
        <v>41018</v>
      </c>
      <c r="G7" s="9">
        <f ca="1">IF(DAY(Avr_Dim1)=1,Avr_Dim1+19,Avr_Dim1+26)</f>
        <v>41019</v>
      </c>
      <c r="H7" s="9">
        <f ca="1">IF(DAY(Avr_Dim1)=1,Avr_Dim1+20,Avr_Dim1+27)</f>
        <v>41020</v>
      </c>
      <c r="I7" s="9">
        <f ca="1">IF(DAY(Avr_Dim1)=1,Avr_Dim1+21,Avr_Dim1+28)</f>
        <v>41021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IF(DAY(Avr_Dim1)=1,Avr_Dim1+22,Avr_Dim1+29)</f>
        <v>41022</v>
      </c>
      <c r="D8" s="9">
        <f ca="1">IF(DAY(Avr_Dim1)=1,Avr_Dim1+23,Avr_Dim1+30)</f>
        <v>41023</v>
      </c>
      <c r="E8" s="9">
        <f ca="1">IF(DAY(Avr_Dim1)=1,Avr_Dim1+24,Avr_Dim1+31)</f>
        <v>41024</v>
      </c>
      <c r="F8" s="9">
        <f ca="1">IF(DAY(Avr_Dim1)=1,Avr_Dim1+25,Avr_Dim1+32)</f>
        <v>41025</v>
      </c>
      <c r="G8" s="9">
        <f ca="1">IF(DAY(Avr_Dim1)=1,Avr_Dim1+26,Avr_Dim1+33)</f>
        <v>41026</v>
      </c>
      <c r="H8" s="9">
        <f ca="1">IF(DAY(Avr_Dim1)=1,Avr_Dim1+27,Avr_Dim1+34)</f>
        <v>41027</v>
      </c>
      <c r="I8" s="9">
        <f ca="1">IF(DAY(Avr_Dim1)=1,Avr_Dim1+28,Avr_Dim1+35)</f>
        <v>41028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IF(DAY(Avr_Dim1)=1,Avr_Dim1+29,Avr_Dim1+36)</f>
        <v>41029</v>
      </c>
      <c r="D9" s="9">
        <f ca="1">IF(DAY(Avr_Dim1)=1,Avr_Dim1+30,Avr_Dim1+37)</f>
        <v>41030</v>
      </c>
      <c r="E9" s="9">
        <f ca="1">IF(DAY(Avr_Dim1)=1,Avr_Dim1+31,Avr_Dim1+38)</f>
        <v>41031</v>
      </c>
      <c r="F9" s="9">
        <f ca="1">IF(DAY(Avr_Dim1)=1,Avr_Dim1+32,Avr_Dim1+39)</f>
        <v>41032</v>
      </c>
      <c r="G9" s="9">
        <f ca="1">IF(DAY(Avr_Dim1)=1,Avr_Dim1+33,Avr_Dim1+40)</f>
        <v>41033</v>
      </c>
      <c r="H9" s="9">
        <f ca="1">IF(DAY(Avr_Dim1)=1,Avr_Dim1+34,Avr_Dim1+41)</f>
        <v>41034</v>
      </c>
      <c r="I9" s="9">
        <f ca="1">IF(DAY(Avr_Dim1)=1,Avr_Dim1+35,Avr_Dim1+42)</f>
        <v>41035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VLOOKUP(DAY(C4),Jours_affectation,1,FALSE)=DAY(C4)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12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IF(DAY(Mai_Dim1)=1,Mai_Dim1-6,Mai_Dim1+1)</f>
        <v>41029</v>
      </c>
      <c r="D4" s="9">
        <f ca="1">IF(DAY(Mai_Dim1)=1,Mai_Dim1-5,Mai_Dim1+2)</f>
        <v>41030</v>
      </c>
      <c r="E4" s="9">
        <f ca="1">IF(DAY(Mai_Dim1)=1,Mai_Dim1-4,Mai_Dim1+3)</f>
        <v>41031</v>
      </c>
      <c r="F4" s="9">
        <f ca="1">IF(DAY(Mai_Dim1)=1,Mai_Dim1-3,Mai_Dim1+4)</f>
        <v>41032</v>
      </c>
      <c r="G4" s="9">
        <f ca="1">IF(DAY(Mai_Dim1)=1,Mai_Dim1-2,Mai_Dim1+5)</f>
        <v>41033</v>
      </c>
      <c r="H4" s="9">
        <f ca="1">IF(DAY(Mai_Dim1)=1,Mai_Dim1-1,Mai_Dim1+6)</f>
        <v>41034</v>
      </c>
      <c r="I4" s="9">
        <f ca="1">IF(DAY(Mai_Dim1)=1,Mai_Dim1,Mai_Dim1+7)</f>
        <v>41035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IF(DAY(Mai_Dim1)=1,Mai_Dim1+1,Mai_Dim1+8)</f>
        <v>41036</v>
      </c>
      <c r="D5" s="9">
        <f ca="1">IF(DAY(Mai_Dim1)=1,Mai_Dim1+2,Mai_Dim1+9)</f>
        <v>41037</v>
      </c>
      <c r="E5" s="9">
        <f ca="1">IF(DAY(Mai_Dim1)=1,Mai_Dim1+3,Mai_Dim1+10)</f>
        <v>41038</v>
      </c>
      <c r="F5" s="9">
        <f ca="1">IF(DAY(Mai_Dim1)=1,Mai_Dim1+4,Mai_Dim1+11)</f>
        <v>41039</v>
      </c>
      <c r="G5" s="9">
        <f ca="1">IF(DAY(Mai_Dim1)=1,Mai_Dim1+5,Mai_Dim1+12)</f>
        <v>41040</v>
      </c>
      <c r="H5" s="9">
        <f ca="1">IF(DAY(Mai_Dim1)=1,Mai_Dim1+6,Mai_Dim1+13)</f>
        <v>41041</v>
      </c>
      <c r="I5" s="9">
        <f ca="1">IF(DAY(Mai_Dim1)=1,Mai_Dim1+7,Mai_Dim1+14)</f>
        <v>41042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IF(DAY(Mai_Dim1)=1,Mai_Dim1+8,Mai_Dim1+15)</f>
        <v>41043</v>
      </c>
      <c r="D6" s="9">
        <f ca="1">IF(DAY(Mai_Dim1)=1,Mai_Dim1+9,Mai_Dim1+16)</f>
        <v>41044</v>
      </c>
      <c r="E6" s="9">
        <f ca="1">IF(DAY(Mai_Dim1)=1,Mai_Dim1+10,Mai_Dim1+17)</f>
        <v>41045</v>
      </c>
      <c r="F6" s="9">
        <f ca="1">IF(DAY(Mai_Dim1)=1,Mai_Dim1+11,Mai_Dim1+18)</f>
        <v>41046</v>
      </c>
      <c r="G6" s="9">
        <f ca="1">IF(DAY(Mai_Dim1)=1,Mai_Dim1+12,Mai_Dim1+19)</f>
        <v>41047</v>
      </c>
      <c r="H6" s="9">
        <f ca="1">IF(DAY(Mai_Dim1)=1,Mai_Dim1+13,Mai_Dim1+20)</f>
        <v>41048</v>
      </c>
      <c r="I6" s="9">
        <f ca="1">IF(DAY(Mai_Dim1)=1,Mai_Dim1+14,Mai_Dim1+21)</f>
        <v>41049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IF(DAY(Mai_Dim1)=1,Mai_Dim1+15,Mai_Dim1+22)</f>
        <v>41050</v>
      </c>
      <c r="D7" s="9">
        <f ca="1">IF(DAY(Mai_Dim1)=1,Mai_Dim1+16,Mai_Dim1+23)</f>
        <v>41051</v>
      </c>
      <c r="E7" s="9">
        <f ca="1">IF(DAY(Mai_Dim1)=1,Mai_Dim1+17,Mai_Dim1+24)</f>
        <v>41052</v>
      </c>
      <c r="F7" s="9">
        <f ca="1">IF(DAY(Mai_Dim1)=1,Mai_Dim1+18,Mai_Dim1+25)</f>
        <v>41053</v>
      </c>
      <c r="G7" s="9">
        <f ca="1">IF(DAY(Mai_Dim1)=1,Mai_Dim1+19,Mai_Dim1+26)</f>
        <v>41054</v>
      </c>
      <c r="H7" s="9">
        <f ca="1">IF(DAY(Mai_Dim1)=1,Mai_Dim1+20,Mai_Dim1+27)</f>
        <v>41055</v>
      </c>
      <c r="I7" s="9">
        <f ca="1">IF(DAY(Mai_Dim1)=1,Mai_Dim1+21,Mai_Dim1+28)</f>
        <v>41056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IF(DAY(Mai_Dim1)=1,Mai_Dim1+22,Mai_Dim1+29)</f>
        <v>41057</v>
      </c>
      <c r="D8" s="9">
        <f ca="1">IF(DAY(Mai_Dim1)=1,Mai_Dim1+23,Mai_Dim1+30)</f>
        <v>41058</v>
      </c>
      <c r="E8" s="9">
        <f ca="1">IF(DAY(Mai_Dim1)=1,Mai_Dim1+24,Mai_Dim1+31)</f>
        <v>41059</v>
      </c>
      <c r="F8" s="9">
        <f ca="1">IF(DAY(Mai_Dim1)=1,Mai_Dim1+25,Mai_Dim1+32)</f>
        <v>41060</v>
      </c>
      <c r="G8" s="9">
        <f ca="1">IF(DAY(Mai_Dim1)=1,Mai_Dim1+26,Mai_Dim1+33)</f>
        <v>41061</v>
      </c>
      <c r="H8" s="9">
        <f ca="1">IF(DAY(Mai_Dim1)=1,Mai_Dim1+27,Mai_Dim1+34)</f>
        <v>41062</v>
      </c>
      <c r="I8" s="9">
        <f ca="1">IF(DAY(Mai_Dim1)=1,Mai_Dim1+28,Mai_Dim1+35)</f>
        <v>41063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IF(DAY(Mai_Dim1)=1,Mai_Dim1+29,Mai_Dim1+36)</f>
        <v>41064</v>
      </c>
      <c r="D9" s="9">
        <f ca="1">IF(DAY(Mai_Dim1)=1,Mai_Dim1+30,Mai_Dim1+37)</f>
        <v>41065</v>
      </c>
      <c r="E9" s="9">
        <f ca="1">IF(DAY(Mai_Dim1)=1,Mai_Dim1+31,Mai_Dim1+38)</f>
        <v>41066</v>
      </c>
      <c r="F9" s="9">
        <f ca="1">IF(DAY(Mai_Dim1)=1,Mai_Dim1+32,Mai_Dim1+39)</f>
        <v>41067</v>
      </c>
      <c r="G9" s="9">
        <f ca="1">IF(DAY(Mai_Dim1)=1,Mai_Dim1+33,Mai_Dim1+40)</f>
        <v>41068</v>
      </c>
      <c r="H9" s="9">
        <f ca="1">IF(DAY(Mai_Dim1)=1,Mai_Dim1+34,Mai_Dim1+41)</f>
        <v>41069</v>
      </c>
      <c r="I9" s="9">
        <f ca="1">IF(DAY(Mai_Dim1)=1,Mai_Dim1+35,Mai_Dim1+42)</f>
        <v>41070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VLOOKUP(DAY(C4),Jours_affectation,1,FALSE)=DAY(C4)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13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IF(DAY(Juin_Dim1)=1,Juin_Dim1-6,Juin_Dim1+1)</f>
        <v>41057</v>
      </c>
      <c r="D4" s="9">
        <f ca="1">IF(DAY(Juin_Dim1)=1,Juin_Dim1-5,Juin_Dim1+2)</f>
        <v>41058</v>
      </c>
      <c r="E4" s="9">
        <f ca="1">IF(DAY(Juin_Dim1)=1,Juin_Dim1-4,Juin_Dim1+3)</f>
        <v>41059</v>
      </c>
      <c r="F4" s="9">
        <f ca="1">IF(DAY(Juin_Dim1)=1,Juin_Dim1-3,Juin_Dim1+4)</f>
        <v>41060</v>
      </c>
      <c r="G4" s="9">
        <f ca="1">IF(DAY(Juin_Dim1)=1,Juin_Dim1-2,Juin_Dim1+5)</f>
        <v>41061</v>
      </c>
      <c r="H4" s="9">
        <f ca="1">IF(DAY(Juin_Dim1)=1,Juin_Dim1-1,Juin_Dim1+6)</f>
        <v>41062</v>
      </c>
      <c r="I4" s="9">
        <f ca="1">IF(DAY(Juin_Dim1)=1,Juin_Dim1,Juin_Dim1+7)</f>
        <v>41063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IF(DAY(Juin_Dim1)=1,Juin_Dim1+1,Juin_Dim1+8)</f>
        <v>41064</v>
      </c>
      <c r="D5" s="9">
        <f ca="1">IF(DAY(Juin_Dim1)=1,Juin_Dim1+2,Juin_Dim1+9)</f>
        <v>41065</v>
      </c>
      <c r="E5" s="9">
        <f ca="1">IF(DAY(Juin_Dim1)=1,Juin_Dim1+3,Juin_Dim1+10)</f>
        <v>41066</v>
      </c>
      <c r="F5" s="9">
        <f ca="1">IF(DAY(Juin_Dim1)=1,Juin_Dim1+4,Juin_Dim1+11)</f>
        <v>41067</v>
      </c>
      <c r="G5" s="9">
        <f ca="1">IF(DAY(Juin_Dim1)=1,Juin_Dim1+5,Juin_Dim1+12)</f>
        <v>41068</v>
      </c>
      <c r="H5" s="9">
        <f ca="1">IF(DAY(Juin_Dim1)=1,Juin_Dim1+6,Juin_Dim1+13)</f>
        <v>41069</v>
      </c>
      <c r="I5" s="9">
        <f ca="1">IF(DAY(Juin_Dim1)=1,Juin_Dim1+7,Juin_Dim1+14)</f>
        <v>41070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IF(DAY(Juin_Dim1)=1,Juin_Dim1+8,Juin_Dim1+15)</f>
        <v>41071</v>
      </c>
      <c r="D6" s="9">
        <f ca="1">IF(DAY(Juin_Dim1)=1,Juin_Dim1+9,Juin_Dim1+16)</f>
        <v>41072</v>
      </c>
      <c r="E6" s="9">
        <f ca="1">IF(DAY(Juin_Dim1)=1,Juin_Dim1+10,Juin_Dim1+17)</f>
        <v>41073</v>
      </c>
      <c r="F6" s="9">
        <f ca="1">IF(DAY(Juin_Dim1)=1,Juin_Dim1+11,Juin_Dim1+18)</f>
        <v>41074</v>
      </c>
      <c r="G6" s="9">
        <f ca="1">IF(DAY(Juin_Dim1)=1,Juin_Dim1+12,Juin_Dim1+19)</f>
        <v>41075</v>
      </c>
      <c r="H6" s="9">
        <f ca="1">IF(DAY(Juin_Dim1)=1,Juin_Dim1+13,Juin_Dim1+20)</f>
        <v>41076</v>
      </c>
      <c r="I6" s="9">
        <f ca="1">IF(DAY(Juin_Dim1)=1,Juin_Dim1+14,Juin_Dim1+21)</f>
        <v>41077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IF(DAY(Juin_Dim1)=1,Juin_Dim1+15,Juin_Dim1+22)</f>
        <v>41078</v>
      </c>
      <c r="D7" s="9">
        <f ca="1">IF(DAY(Juin_Dim1)=1,Juin_Dim1+16,Juin_Dim1+23)</f>
        <v>41079</v>
      </c>
      <c r="E7" s="9">
        <f ca="1">IF(DAY(Juin_Dim1)=1,Juin_Dim1+17,Juin_Dim1+24)</f>
        <v>41080</v>
      </c>
      <c r="F7" s="9">
        <f ca="1">IF(DAY(Juin_Dim1)=1,Juin_Dim1+18,Juin_Dim1+25)</f>
        <v>41081</v>
      </c>
      <c r="G7" s="9">
        <f ca="1">IF(DAY(Juin_Dim1)=1,Juin_Dim1+19,Juin_Dim1+26)</f>
        <v>41082</v>
      </c>
      <c r="H7" s="9">
        <f ca="1">IF(DAY(Juin_Dim1)=1,Juin_Dim1+20,Juin_Dim1+27)</f>
        <v>41083</v>
      </c>
      <c r="I7" s="9">
        <f ca="1">IF(DAY(Juin_Dim1)=1,Juin_Dim1+21,Juin_Dim1+28)</f>
        <v>41084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IF(DAY(Juin_Dim1)=1,Juin_Dim1+22,Juin_Dim1+29)</f>
        <v>41085</v>
      </c>
      <c r="D8" s="9">
        <f ca="1">IF(DAY(Juin_Dim1)=1,Juin_Dim1+23,Juin_Dim1+30)</f>
        <v>41086</v>
      </c>
      <c r="E8" s="9">
        <f ca="1">IF(DAY(Juin_Dim1)=1,Juin_Dim1+24,Juin_Dim1+31)</f>
        <v>41087</v>
      </c>
      <c r="F8" s="9">
        <f ca="1">IF(DAY(Juin_Dim1)=1,Juin_Dim1+25,Juin_Dim1+32)</f>
        <v>41088</v>
      </c>
      <c r="G8" s="9">
        <f ca="1">IF(DAY(Juin_Dim1)=1,Juin_Dim1+26,Juin_Dim1+33)</f>
        <v>41089</v>
      </c>
      <c r="H8" s="9">
        <f ca="1">IF(DAY(Juin_Dim1)=1,Juin_Dim1+27,Juin_Dim1+34)</f>
        <v>41090</v>
      </c>
      <c r="I8" s="9">
        <f ca="1">IF(DAY(Juin_Dim1)=1,Juin_Dim1+28,Juin_Dim1+35)</f>
        <v>41091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IF(DAY(Juin_Dim1)=1,Juin_Dim1+29,Juin_Dim1+36)</f>
        <v>41092</v>
      </c>
      <c r="D9" s="9">
        <f ca="1">IF(DAY(Juin_Dim1)=1,Juin_Dim1+30,Juin_Dim1+37)</f>
        <v>41093</v>
      </c>
      <c r="E9" s="9">
        <f ca="1">IF(DAY(Juin_Dim1)=1,Juin_Dim1+31,Juin_Dim1+38)</f>
        <v>41094</v>
      </c>
      <c r="F9" s="9">
        <f ca="1">IF(DAY(Juin_Dim1)=1,Juin_Dim1+32,Juin_Dim1+39)</f>
        <v>41095</v>
      </c>
      <c r="G9" s="9">
        <f ca="1">IF(DAY(Juin_Dim1)=1,Juin_Dim1+33,Juin_Dim1+40)</f>
        <v>41096</v>
      </c>
      <c r="H9" s="9">
        <f ca="1">IF(DAY(Juin_Dim1)=1,Juin_Dim1+34,Juin_Dim1+41)</f>
        <v>41097</v>
      </c>
      <c r="I9" s="9">
        <f ca="1">IF(DAY(Juin_Dim1)=1,Juin_Dim1+35,Juin_Dim1+42)</f>
        <v>41098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VLOOKUP(DAY(C4),Jours_affectation,1,FALSE)=DAY(C4)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tabSelected="1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14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IF(DAY(Juil_Dim1)=1,Juil_Dim1-6,Juil_Dim1+1)</f>
        <v>41085</v>
      </c>
      <c r="D4" s="9">
        <f ca="1">IF(DAY(Juil_Dim1)=1,Juil_Dim1-5,Juil_Dim1+2)</f>
        <v>41086</v>
      </c>
      <c r="E4" s="9">
        <f ca="1">IF(DAY(Juil_Dim1)=1,Juil_Dim1-4,Juil_Dim1+3)</f>
        <v>41087</v>
      </c>
      <c r="F4" s="9">
        <f ca="1">IF(DAY(Juil_Dim1)=1,Juil_Dim1-3,Juil_Dim1+4)</f>
        <v>41088</v>
      </c>
      <c r="G4" s="9">
        <f ca="1">IF(DAY(Juil_Dim1)=1,Juil_Dim1-2,Juil_Dim1+5)</f>
        <v>41089</v>
      </c>
      <c r="H4" s="9">
        <f ca="1">IF(DAY(Juil_Dim1)=1,Juil_Dim1-1,Juil_Dim1+6)</f>
        <v>41090</v>
      </c>
      <c r="I4" s="9">
        <f ca="1">IF(DAY(Juil_Dim1)=1,Juil_Dim1,Juil_Dim1+7)</f>
        <v>41091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IF(DAY(Juil_Dim1)=1,Juil_Dim1+1,Juil_Dim1+8)</f>
        <v>41092</v>
      </c>
      <c r="D5" s="9">
        <f ca="1">IF(DAY(Juil_Dim1)=1,Juil_Dim1+2,Juil_Dim1+9)</f>
        <v>41093</v>
      </c>
      <c r="E5" s="9">
        <f ca="1">IF(DAY(Juil_Dim1)=1,Juil_Dim1+3,Juil_Dim1+10)</f>
        <v>41094</v>
      </c>
      <c r="F5" s="9">
        <f ca="1">IF(DAY(Juil_Dim1)=1,Juil_Dim1+4,Juil_Dim1+11)</f>
        <v>41095</v>
      </c>
      <c r="G5" s="9">
        <f ca="1">IF(DAY(Juil_Dim1)=1,Juil_Dim1+5,Juil_Dim1+12)</f>
        <v>41096</v>
      </c>
      <c r="H5" s="9">
        <f ca="1">IF(DAY(Juil_Dim1)=1,Juil_Dim1+6,Juil_Dim1+13)</f>
        <v>41097</v>
      </c>
      <c r="I5" s="9">
        <f ca="1">IF(DAY(Juil_Dim1)=1,Juil_Dim1+7,Juil_Dim1+14)</f>
        <v>41098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IF(DAY(Juil_Dim1)=1,Juil_Dim1+8,Juil_Dim1+15)</f>
        <v>41099</v>
      </c>
      <c r="D6" s="9">
        <f ca="1">IF(DAY(Juil_Dim1)=1,Juil_Dim1+9,Juil_Dim1+16)</f>
        <v>41100</v>
      </c>
      <c r="E6" s="9">
        <f ca="1">IF(DAY(Juil_Dim1)=1,Juil_Dim1+10,Juil_Dim1+17)</f>
        <v>41101</v>
      </c>
      <c r="F6" s="9">
        <f ca="1">IF(DAY(Juil_Dim1)=1,Juil_Dim1+11,Juil_Dim1+18)</f>
        <v>41102</v>
      </c>
      <c r="G6" s="9">
        <f ca="1">IF(DAY(Juil_Dim1)=1,Juil_Dim1+12,Juil_Dim1+19)</f>
        <v>41103</v>
      </c>
      <c r="H6" s="9">
        <f ca="1">IF(DAY(Juil_Dim1)=1,Juil_Dim1+13,Juil_Dim1+20)</f>
        <v>41104</v>
      </c>
      <c r="I6" s="9">
        <f ca="1">IF(DAY(Juil_Dim1)=1,Juil_Dim1+14,Juil_Dim1+21)</f>
        <v>41105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IF(DAY(Juil_Dim1)=1,Juil_Dim1+15,Juil_Dim1+22)</f>
        <v>41106</v>
      </c>
      <c r="D7" s="9">
        <f ca="1">IF(DAY(Juil_Dim1)=1,Juil_Dim1+16,Juil_Dim1+23)</f>
        <v>41107</v>
      </c>
      <c r="E7" s="9">
        <f ca="1">IF(DAY(Juil_Dim1)=1,Juil_Dim1+17,Juil_Dim1+24)</f>
        <v>41108</v>
      </c>
      <c r="F7" s="9">
        <f ca="1">IF(DAY(Juil_Dim1)=1,Juil_Dim1+18,Juil_Dim1+25)</f>
        <v>41109</v>
      </c>
      <c r="G7" s="9">
        <f ca="1">IF(DAY(Juil_Dim1)=1,Juil_Dim1+19,Juil_Dim1+26)</f>
        <v>41110</v>
      </c>
      <c r="H7" s="9">
        <f ca="1">IF(DAY(Juil_Dim1)=1,Juil_Dim1+20,Juil_Dim1+27)</f>
        <v>41111</v>
      </c>
      <c r="I7" s="9">
        <f ca="1">IF(DAY(Juil_Dim1)=1,Juil_Dim1+21,Juil_Dim1+28)</f>
        <v>41112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IF(DAY(Juil_Dim1)=1,Juil_Dim1+22,Juil_Dim1+29)</f>
        <v>41113</v>
      </c>
      <c r="D8" s="9">
        <f ca="1">IF(DAY(Juil_Dim1)=1,Juil_Dim1+23,Juil_Dim1+30)</f>
        <v>41114</v>
      </c>
      <c r="E8" s="9">
        <f ca="1">IF(DAY(Juil_Dim1)=1,Juil_Dim1+24,Juil_Dim1+31)</f>
        <v>41115</v>
      </c>
      <c r="F8" s="9">
        <f ca="1">IF(DAY(Juil_Dim1)=1,Juil_Dim1+25,Juil_Dim1+32)</f>
        <v>41116</v>
      </c>
      <c r="G8" s="9">
        <f ca="1">IF(DAY(Juil_Dim1)=1,Juil_Dim1+26,Juil_Dim1+33)</f>
        <v>41117</v>
      </c>
      <c r="H8" s="9">
        <f ca="1">IF(DAY(Juil_Dim1)=1,Juil_Dim1+27,Juil_Dim1+34)</f>
        <v>41118</v>
      </c>
      <c r="I8" s="9">
        <f ca="1">IF(DAY(Juil_Dim1)=1,Juil_Dim1+28,Juil_Dim1+35)</f>
        <v>41119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IF(DAY(Juil_Dim1)=1,Juil_Dim1+29,Juil_Dim1+36)</f>
        <v>41120</v>
      </c>
      <c r="D9" s="9">
        <f ca="1">IF(DAY(Juil_Dim1)=1,Juil_Dim1+30,Juil_Dim1+37)</f>
        <v>41121</v>
      </c>
      <c r="E9" s="9">
        <f ca="1">IF(DAY(Juil_Dim1)=1,Juil_Dim1+31,Juil_Dim1+38)</f>
        <v>41122</v>
      </c>
      <c r="F9" s="9">
        <f ca="1">IF(DAY(Juil_Dim1)=1,Juil_Dim1+32,Juil_Dim1+39)</f>
        <v>41123</v>
      </c>
      <c r="G9" s="9">
        <f ca="1">IF(DAY(Juil_Dim1)=1,Juil_Dim1+33,Juil_Dim1+40)</f>
        <v>41124</v>
      </c>
      <c r="H9" s="9">
        <f ca="1">IF(DAY(Juil_Dim1)=1,Juil_Dim1+34,Juil_Dim1+41)</f>
        <v>41125</v>
      </c>
      <c r="I9" s="9">
        <f ca="1">IF(DAY(Juil_Dim1)=1,Juil_Dim1+35,Juil_Dim1+42)</f>
        <v>41126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VLOOKUP(DAY(C4),Jours_affectation,1,FALSE)=DAY(C4)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15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IF(DAY(Aoû_Dim1)=1,Aoû_Dim1-6,Aoû_Dim1+1)</f>
        <v>41120</v>
      </c>
      <c r="D4" s="9">
        <f ca="1">IF(DAY(Aoû_Dim1)=1,Aoû_Dim1-5,Aoû_Dim1+2)</f>
        <v>41121</v>
      </c>
      <c r="E4" s="9">
        <f ca="1">IF(DAY(Aoû_Dim1)=1,Aoû_Dim1-4,Aoû_Dim1+3)</f>
        <v>41122</v>
      </c>
      <c r="F4" s="9">
        <f ca="1">IF(DAY(Aoû_Dim1)=1,Aoû_Dim1-3,Aoû_Dim1+4)</f>
        <v>41123</v>
      </c>
      <c r="G4" s="9">
        <f ca="1">IF(DAY(Aoû_Dim1)=1,Aoû_Dim1-2,Aoû_Dim1+5)</f>
        <v>41124</v>
      </c>
      <c r="H4" s="9">
        <f ca="1">IF(DAY(Aoû_Dim1)=1,Aoû_Dim1-1,Aoû_Dim1+6)</f>
        <v>41125</v>
      </c>
      <c r="I4" s="9">
        <f ca="1">IF(DAY(Aoû_Dim1)=1,Aoû_Dim1,Aoû_Dim1+7)</f>
        <v>41126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IF(DAY(Aoû_Dim1)=1,Aoû_Dim1+1,Aoû_Dim1+8)</f>
        <v>41127</v>
      </c>
      <c r="D5" s="9">
        <f ca="1">IF(DAY(Aoû_Dim1)=1,Aoû_Dim1+2,Aoû_Dim1+9)</f>
        <v>41128</v>
      </c>
      <c r="E5" s="9">
        <f ca="1">IF(DAY(Aoû_Dim1)=1,Aoû_Dim1+3,Aoû_Dim1+10)</f>
        <v>41129</v>
      </c>
      <c r="F5" s="9">
        <f ca="1">IF(DAY(Aoû_Dim1)=1,Aoû_Dim1+4,Aoû_Dim1+11)</f>
        <v>41130</v>
      </c>
      <c r="G5" s="9">
        <f ca="1">IF(DAY(Aoû_Dim1)=1,Aoû_Dim1+5,Aoû_Dim1+12)</f>
        <v>41131</v>
      </c>
      <c r="H5" s="9">
        <f ca="1">IF(DAY(Aoû_Dim1)=1,Aoû_Dim1+6,Aoû_Dim1+13)</f>
        <v>41132</v>
      </c>
      <c r="I5" s="9">
        <f ca="1">IF(DAY(Aoû_Dim1)=1,Aoû_Dim1+7,Aoû_Dim1+14)</f>
        <v>41133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IF(DAY(Aoû_Dim1)=1,Aoû_Dim1+8,Aoû_Dim1+15)</f>
        <v>41134</v>
      </c>
      <c r="D6" s="9">
        <f ca="1">IF(DAY(Aoû_Dim1)=1,Aoû_Dim1+9,Aoû_Dim1+16)</f>
        <v>41135</v>
      </c>
      <c r="E6" s="9">
        <f ca="1">IF(DAY(Aoû_Dim1)=1,Aoû_Dim1+10,Aoû_Dim1+17)</f>
        <v>41136</v>
      </c>
      <c r="F6" s="9">
        <f ca="1">IF(DAY(Aoû_Dim1)=1,Aoû_Dim1+11,Aoû_Dim1+18)</f>
        <v>41137</v>
      </c>
      <c r="G6" s="9">
        <f ca="1">IF(DAY(Aoû_Dim1)=1,Aoû_Dim1+12,Aoû_Dim1+19)</f>
        <v>41138</v>
      </c>
      <c r="H6" s="9">
        <f ca="1">IF(DAY(Aoû_Dim1)=1,Aoû_Dim1+13,Aoû_Dim1+20)</f>
        <v>41139</v>
      </c>
      <c r="I6" s="9">
        <f ca="1">IF(DAY(Aoû_Dim1)=1,Aoû_Dim1+14,Aoû_Dim1+21)</f>
        <v>41140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IF(DAY(Aoû_Dim1)=1,Aoû_Dim1+15,Aoû_Dim1+22)</f>
        <v>41141</v>
      </c>
      <c r="D7" s="9">
        <f ca="1">IF(DAY(Aoû_Dim1)=1,Aoû_Dim1+16,Aoû_Dim1+23)</f>
        <v>41142</v>
      </c>
      <c r="E7" s="9">
        <f ca="1">IF(DAY(Aoû_Dim1)=1,Aoû_Dim1+17,Aoû_Dim1+24)</f>
        <v>41143</v>
      </c>
      <c r="F7" s="9">
        <f ca="1">IF(DAY(Aoû_Dim1)=1,Aoû_Dim1+18,Aoû_Dim1+25)</f>
        <v>41144</v>
      </c>
      <c r="G7" s="9">
        <f ca="1">IF(DAY(Aoû_Dim1)=1,Aoû_Dim1+19,Aoû_Dim1+26)</f>
        <v>41145</v>
      </c>
      <c r="H7" s="9">
        <f ca="1">IF(DAY(Aoû_Dim1)=1,Aoû_Dim1+20,Aoû_Dim1+27)</f>
        <v>41146</v>
      </c>
      <c r="I7" s="9">
        <f ca="1">IF(DAY(Aoû_Dim1)=1,Aoû_Dim1+21,Aoû_Dim1+28)</f>
        <v>41147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IF(DAY(Aoû_Dim1)=1,Aoû_Dim1+22,Aoû_Dim1+29)</f>
        <v>41148</v>
      </c>
      <c r="D8" s="9">
        <f ca="1">IF(DAY(Aoû_Dim1)=1,Aoû_Dim1+23,Aoû_Dim1+30)</f>
        <v>41149</v>
      </c>
      <c r="E8" s="9">
        <f ca="1">IF(DAY(Aoû_Dim1)=1,Aoû_Dim1+24,Aoû_Dim1+31)</f>
        <v>41150</v>
      </c>
      <c r="F8" s="9">
        <f ca="1">IF(DAY(Aoû_Dim1)=1,Aoû_Dim1+25,Aoû_Dim1+32)</f>
        <v>41151</v>
      </c>
      <c r="G8" s="9">
        <f ca="1">IF(DAY(Aoû_Dim1)=1,Aoû_Dim1+26,Aoû_Dim1+33)</f>
        <v>41152</v>
      </c>
      <c r="H8" s="9">
        <f ca="1">IF(DAY(Aoû_Dim1)=1,Aoû_Dim1+27,Aoû_Dim1+34)</f>
        <v>41153</v>
      </c>
      <c r="I8" s="9">
        <f ca="1">IF(DAY(Aoû_Dim1)=1,Aoû_Dim1+28,Aoû_Dim1+35)</f>
        <v>41154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IF(DAY(Aoû_Dim1)=1,Aoû_Dim1+29,Aoû_Dim1+36)</f>
        <v>41155</v>
      </c>
      <c r="D9" s="9">
        <f ca="1">IF(DAY(Aoû_Dim1)=1,Aoû_Dim1+30,Aoû_Dim1+37)</f>
        <v>41156</v>
      </c>
      <c r="E9" s="9">
        <f ca="1">IF(DAY(Aoû_Dim1)=1,Aoû_Dim1+31,Aoû_Dim1+38)</f>
        <v>41157</v>
      </c>
      <c r="F9" s="9">
        <f ca="1">IF(DAY(Aoû_Dim1)=1,Aoû_Dim1+32,Aoû_Dim1+39)</f>
        <v>41158</v>
      </c>
      <c r="G9" s="9">
        <f ca="1">IF(DAY(Aoû_Dim1)=1,Aoû_Dim1+33,Aoû_Dim1+40)</f>
        <v>41159</v>
      </c>
      <c r="H9" s="9">
        <f ca="1">IF(DAY(Aoû_Dim1)=1,Aoû_Dim1+34,Aoû_Dim1+41)</f>
        <v>41160</v>
      </c>
      <c r="I9" s="9">
        <f ca="1">IF(DAY(Aoû_Dim1)=1,Aoû_Dim1+35,Aoû_Dim1+42)</f>
        <v>41161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VLOOKUP(DAY(C4),Jours_affectation,1,FALSE)=DAY(C4)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O33"/>
  <sheetViews>
    <sheetView showGridLines="0" zoomScalePageLayoutView="84" workbookViewId="0"/>
  </sheetViews>
  <sheetFormatPr baseColWidth="10"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23" max="41" width="11.42578125" customWidth="1"/>
    <col min="42" max="16384" width="8.7109375" style="1"/>
  </cols>
  <sheetData>
    <row r="1" spans="1:14" ht="11.25" customHeight="1"/>
    <row r="2" spans="1:14" ht="18" customHeight="1">
      <c r="A2" s="4"/>
      <c r="B2" s="66" t="s">
        <v>16</v>
      </c>
      <c r="C2" s="20"/>
      <c r="D2" s="20"/>
      <c r="E2" s="20"/>
      <c r="F2" s="20"/>
      <c r="G2" s="20"/>
      <c r="H2" s="20"/>
      <c r="I2" s="20"/>
      <c r="J2" s="21"/>
      <c r="K2" s="40" t="s">
        <v>7</v>
      </c>
      <c r="L2" s="41">
        <v>2013</v>
      </c>
      <c r="M2" s="41"/>
      <c r="N2" s="21"/>
    </row>
    <row r="3" spans="1:14" ht="21" customHeight="1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4"/>
      <c r="K3" s="42"/>
      <c r="L3" s="43"/>
      <c r="M3" s="43"/>
      <c r="N3" s="23"/>
    </row>
    <row r="4" spans="1:14" ht="18" customHeight="1">
      <c r="A4" s="4"/>
      <c r="B4" s="67"/>
      <c r="C4" s="9">
        <f ca="1">IF(DAY(Sep_Dim1)=1,Sep_Dim1-6,Sep_Dim1+1)</f>
        <v>41148</v>
      </c>
      <c r="D4" s="9">
        <f ca="1">IF(DAY(Sep_Dim1)=1,Sep_Dim1-5,Sep_Dim1+2)</f>
        <v>41149</v>
      </c>
      <c r="E4" s="9">
        <f ca="1">IF(DAY(Sep_Dim1)=1,Sep_Dim1-4,Sep_Dim1+3)</f>
        <v>41150</v>
      </c>
      <c r="F4" s="9">
        <f ca="1">IF(DAY(Sep_Dim1)=1,Sep_Dim1-3,Sep_Dim1+4)</f>
        <v>41151</v>
      </c>
      <c r="G4" s="9">
        <f ca="1">IF(DAY(Sep_Dim1)=1,Sep_Dim1-2,Sep_Dim1+5)</f>
        <v>41152</v>
      </c>
      <c r="H4" s="9">
        <f ca="1">IF(DAY(Sep_Dim1)=1,Sep_Dim1-1,Sep_Dim1+6)</f>
        <v>41153</v>
      </c>
      <c r="I4" s="9">
        <f ca="1">IF(DAY(Sep_Dim1)=1,Sep_Dim1,Sep_Dim1+7)</f>
        <v>41154</v>
      </c>
      <c r="J4" s="4"/>
      <c r="K4" s="44" t="s">
        <v>24</v>
      </c>
      <c r="L4" s="15"/>
      <c r="M4" s="30"/>
      <c r="N4" s="31"/>
    </row>
    <row r="5" spans="1:14" ht="18" customHeight="1">
      <c r="A5" s="4"/>
      <c r="B5" s="67"/>
      <c r="C5" s="9">
        <f ca="1">IF(DAY(Sep_Dim1)=1,Sep_Dim1+1,Sep_Dim1+8)</f>
        <v>41155</v>
      </c>
      <c r="D5" s="9">
        <f ca="1">IF(DAY(Sep_Dim1)=1,Sep_Dim1+2,Sep_Dim1+9)</f>
        <v>41156</v>
      </c>
      <c r="E5" s="9">
        <f ca="1">IF(DAY(Sep_Dim1)=1,Sep_Dim1+3,Sep_Dim1+10)</f>
        <v>41157</v>
      </c>
      <c r="F5" s="9">
        <f ca="1">IF(DAY(Sep_Dim1)=1,Sep_Dim1+4,Sep_Dim1+11)</f>
        <v>41158</v>
      </c>
      <c r="G5" s="9">
        <f ca="1">IF(DAY(Sep_Dim1)=1,Sep_Dim1+5,Sep_Dim1+12)</f>
        <v>41159</v>
      </c>
      <c r="H5" s="9">
        <f ca="1">IF(DAY(Sep_Dim1)=1,Sep_Dim1+6,Sep_Dim1+13)</f>
        <v>41160</v>
      </c>
      <c r="I5" s="9">
        <f ca="1">IF(DAY(Sep_Dim1)=1,Sep_Dim1+7,Sep_Dim1+14)</f>
        <v>41161</v>
      </c>
      <c r="J5" s="4"/>
      <c r="K5" s="45"/>
      <c r="L5" s="16"/>
      <c r="M5" s="24"/>
      <c r="N5" s="25"/>
    </row>
    <row r="6" spans="1:14" ht="18" customHeight="1">
      <c r="A6" s="4"/>
      <c r="B6" s="67"/>
      <c r="C6" s="9">
        <f ca="1">IF(DAY(Sep_Dim1)=1,Sep_Dim1+8,Sep_Dim1+15)</f>
        <v>41162</v>
      </c>
      <c r="D6" s="9">
        <f ca="1">IF(DAY(Sep_Dim1)=1,Sep_Dim1+9,Sep_Dim1+16)</f>
        <v>41163</v>
      </c>
      <c r="E6" s="9">
        <f ca="1">IF(DAY(Sep_Dim1)=1,Sep_Dim1+10,Sep_Dim1+17)</f>
        <v>41164</v>
      </c>
      <c r="F6" s="9">
        <f ca="1">IF(DAY(Sep_Dim1)=1,Sep_Dim1+11,Sep_Dim1+18)</f>
        <v>41165</v>
      </c>
      <c r="G6" s="9">
        <f ca="1">IF(DAY(Sep_Dim1)=1,Sep_Dim1+12,Sep_Dim1+19)</f>
        <v>41166</v>
      </c>
      <c r="H6" s="9">
        <f ca="1">IF(DAY(Sep_Dim1)=1,Sep_Dim1+13,Sep_Dim1+20)</f>
        <v>41167</v>
      </c>
      <c r="I6" s="9">
        <f ca="1">IF(DAY(Sep_Dim1)=1,Sep_Dim1+14,Sep_Dim1+21)</f>
        <v>41168</v>
      </c>
      <c r="J6" s="4"/>
      <c r="K6" s="45"/>
      <c r="L6" s="16"/>
      <c r="M6" s="24"/>
      <c r="N6" s="25"/>
    </row>
    <row r="7" spans="1:14" ht="18" customHeight="1">
      <c r="A7" s="4"/>
      <c r="B7" s="67"/>
      <c r="C7" s="9">
        <f ca="1">IF(DAY(Sep_Dim1)=1,Sep_Dim1+15,Sep_Dim1+22)</f>
        <v>41169</v>
      </c>
      <c r="D7" s="9">
        <f ca="1">IF(DAY(Sep_Dim1)=1,Sep_Dim1+16,Sep_Dim1+23)</f>
        <v>41170</v>
      </c>
      <c r="E7" s="9">
        <f ca="1">IF(DAY(Sep_Dim1)=1,Sep_Dim1+17,Sep_Dim1+24)</f>
        <v>41171</v>
      </c>
      <c r="F7" s="9">
        <f ca="1">IF(DAY(Sep_Dim1)=1,Sep_Dim1+18,Sep_Dim1+25)</f>
        <v>41172</v>
      </c>
      <c r="G7" s="9">
        <f ca="1">IF(DAY(Sep_Dim1)=1,Sep_Dim1+19,Sep_Dim1+26)</f>
        <v>41173</v>
      </c>
      <c r="H7" s="9">
        <f ca="1">IF(DAY(Sep_Dim1)=1,Sep_Dim1+20,Sep_Dim1+27)</f>
        <v>41174</v>
      </c>
      <c r="I7" s="9">
        <f ca="1">IF(DAY(Sep_Dim1)=1,Sep_Dim1+21,Sep_Dim1+28)</f>
        <v>41175</v>
      </c>
      <c r="J7" s="4"/>
      <c r="K7" s="10"/>
      <c r="L7" s="16"/>
      <c r="M7" s="24"/>
      <c r="N7" s="25"/>
    </row>
    <row r="8" spans="1:14" ht="18.75" customHeight="1">
      <c r="A8" s="4"/>
      <c r="B8" s="67"/>
      <c r="C8" s="9">
        <f ca="1">IF(DAY(Sep_Dim1)=1,Sep_Dim1+22,Sep_Dim1+29)</f>
        <v>41176</v>
      </c>
      <c r="D8" s="9">
        <f ca="1">IF(DAY(Sep_Dim1)=1,Sep_Dim1+23,Sep_Dim1+30)</f>
        <v>41177</v>
      </c>
      <c r="E8" s="9">
        <f ca="1">IF(DAY(Sep_Dim1)=1,Sep_Dim1+24,Sep_Dim1+31)</f>
        <v>41178</v>
      </c>
      <c r="F8" s="9">
        <f ca="1">IF(DAY(Sep_Dim1)=1,Sep_Dim1+25,Sep_Dim1+32)</f>
        <v>41179</v>
      </c>
      <c r="G8" s="9">
        <f ca="1">IF(DAY(Sep_Dim1)=1,Sep_Dim1+26,Sep_Dim1+33)</f>
        <v>41180</v>
      </c>
      <c r="H8" s="9">
        <f ca="1">IF(DAY(Sep_Dim1)=1,Sep_Dim1+27,Sep_Dim1+34)</f>
        <v>41181</v>
      </c>
      <c r="I8" s="9">
        <f ca="1">IF(DAY(Sep_Dim1)=1,Sep_Dim1+28,Sep_Dim1+35)</f>
        <v>41182</v>
      </c>
      <c r="J8" s="4"/>
      <c r="K8" s="10"/>
      <c r="L8" s="16"/>
      <c r="M8" s="24"/>
      <c r="N8" s="25"/>
    </row>
    <row r="9" spans="1:14" ht="18" customHeight="1">
      <c r="A9" s="4"/>
      <c r="B9" s="67"/>
      <c r="C9" s="9">
        <f ca="1">IF(DAY(Sep_Dim1)=1,Sep_Dim1+29,Sep_Dim1+36)</f>
        <v>41183</v>
      </c>
      <c r="D9" s="9">
        <f ca="1">IF(DAY(Sep_Dim1)=1,Sep_Dim1+30,Sep_Dim1+37)</f>
        <v>41184</v>
      </c>
      <c r="E9" s="9">
        <f ca="1">IF(DAY(Sep_Dim1)=1,Sep_Dim1+31,Sep_Dim1+38)</f>
        <v>41185</v>
      </c>
      <c r="F9" s="9">
        <f ca="1">IF(DAY(Sep_Dim1)=1,Sep_Dim1+32,Sep_Dim1+39)</f>
        <v>41186</v>
      </c>
      <c r="G9" s="9">
        <f ca="1">IF(DAY(Sep_Dim1)=1,Sep_Dim1+33,Sep_Dim1+40)</f>
        <v>41187</v>
      </c>
      <c r="H9" s="9">
        <f ca="1">IF(DAY(Sep_Dim1)=1,Sep_Dim1+34,Sep_Dim1+41)</f>
        <v>41188</v>
      </c>
      <c r="I9" s="9">
        <f ca="1">IF(DAY(Sep_Dim1)=1,Sep_Dim1+35,Sep_Dim1+42)</f>
        <v>41189</v>
      </c>
      <c r="J9" s="4"/>
      <c r="K9" s="11"/>
      <c r="L9" s="17"/>
      <c r="M9" s="36"/>
      <c r="N9" s="37"/>
    </row>
    <row r="10" spans="1:14" ht="18" customHeight="1">
      <c r="A10" s="4"/>
      <c r="B10" s="68"/>
      <c r="C10" s="22"/>
      <c r="D10" s="22"/>
      <c r="E10" s="22"/>
      <c r="F10" s="22"/>
      <c r="G10" s="22"/>
      <c r="H10" s="22"/>
      <c r="I10" s="22"/>
      <c r="J10" s="23"/>
      <c r="K10" s="44" t="s">
        <v>25</v>
      </c>
      <c r="L10" s="15"/>
      <c r="M10" s="30"/>
      <c r="N10" s="31"/>
    </row>
    <row r="11" spans="1:14" ht="18" customHeight="1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45"/>
      <c r="L11" s="16"/>
      <c r="M11" s="24"/>
      <c r="N11" s="25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45"/>
      <c r="L12" s="16"/>
      <c r="M12" s="24"/>
      <c r="N12" s="25"/>
    </row>
    <row r="13" spans="1:14" ht="18" customHeight="1">
      <c r="B13" s="3" t="s">
        <v>24</v>
      </c>
      <c r="C13" s="38" t="s">
        <v>25</v>
      </c>
      <c r="D13" s="39"/>
      <c r="E13" s="38" t="s">
        <v>26</v>
      </c>
      <c r="F13" s="39"/>
      <c r="G13" s="38" t="s">
        <v>20</v>
      </c>
      <c r="H13" s="39"/>
      <c r="I13" s="38" t="s">
        <v>27</v>
      </c>
      <c r="J13" s="46"/>
      <c r="K13" s="10"/>
      <c r="L13" s="16"/>
      <c r="M13" s="24"/>
      <c r="N13" s="25"/>
    </row>
    <row r="14" spans="1:14" ht="18" customHeight="1">
      <c r="B14" s="7" t="s">
        <v>2</v>
      </c>
      <c r="C14" s="28"/>
      <c r="D14" s="29"/>
      <c r="E14" s="28" t="s">
        <v>2</v>
      </c>
      <c r="F14" s="29"/>
      <c r="G14" s="28"/>
      <c r="H14" s="29"/>
      <c r="I14" s="28" t="s">
        <v>2</v>
      </c>
      <c r="J14" s="53"/>
      <c r="K14" s="10"/>
      <c r="L14" s="16"/>
      <c r="M14" s="24"/>
      <c r="N14" s="25"/>
    </row>
    <row r="15" spans="1:14" ht="18" customHeight="1">
      <c r="B15" s="5" t="s">
        <v>21</v>
      </c>
      <c r="C15" s="26"/>
      <c r="D15" s="27"/>
      <c r="E15" s="26" t="s">
        <v>21</v>
      </c>
      <c r="F15" s="27"/>
      <c r="G15" s="26"/>
      <c r="H15" s="27"/>
      <c r="I15" s="54" t="s">
        <v>21</v>
      </c>
      <c r="J15" s="55"/>
      <c r="K15" s="12"/>
      <c r="L15" s="18"/>
      <c r="M15" s="36"/>
      <c r="N15" s="37"/>
    </row>
    <row r="16" spans="1:14" ht="18" customHeight="1">
      <c r="B16" s="7"/>
      <c r="C16" s="28" t="s">
        <v>3</v>
      </c>
      <c r="D16" s="29"/>
      <c r="E16" s="28"/>
      <c r="F16" s="29"/>
      <c r="G16" s="28" t="s">
        <v>3</v>
      </c>
      <c r="H16" s="29"/>
      <c r="I16" s="51"/>
      <c r="J16" s="52"/>
      <c r="K16" s="34" t="s">
        <v>32</v>
      </c>
      <c r="L16" s="15"/>
      <c r="M16" s="30"/>
      <c r="N16" s="31"/>
    </row>
    <row r="17" spans="2:14" ht="18" customHeight="1">
      <c r="B17" s="5"/>
      <c r="C17" s="26" t="s">
        <v>22</v>
      </c>
      <c r="D17" s="27"/>
      <c r="E17" s="26"/>
      <c r="F17" s="27"/>
      <c r="G17" s="26" t="s">
        <v>22</v>
      </c>
      <c r="H17" s="27"/>
      <c r="I17" s="54"/>
      <c r="J17" s="55"/>
      <c r="K17" s="35"/>
      <c r="L17" s="16"/>
      <c r="M17" s="24"/>
      <c r="N17" s="25"/>
    </row>
    <row r="18" spans="2:14" ht="18" customHeight="1">
      <c r="B18" s="8" t="s">
        <v>5</v>
      </c>
      <c r="C18" s="49"/>
      <c r="D18" s="50"/>
      <c r="E18" s="49" t="s">
        <v>5</v>
      </c>
      <c r="F18" s="50"/>
      <c r="G18" s="49"/>
      <c r="H18" s="50"/>
      <c r="I18" s="49" t="s">
        <v>5</v>
      </c>
      <c r="J18" s="58"/>
      <c r="K18" s="35"/>
      <c r="L18" s="16"/>
      <c r="M18" s="24"/>
      <c r="N18" s="25"/>
    </row>
    <row r="19" spans="2:14" ht="18" customHeight="1">
      <c r="B19" s="5" t="s">
        <v>23</v>
      </c>
      <c r="C19" s="26"/>
      <c r="D19" s="27"/>
      <c r="E19" s="26" t="s">
        <v>23</v>
      </c>
      <c r="F19" s="27"/>
      <c r="G19" s="26"/>
      <c r="H19" s="27"/>
      <c r="I19" s="54" t="s">
        <v>23</v>
      </c>
      <c r="J19" s="55"/>
      <c r="K19" s="10"/>
      <c r="L19" s="16"/>
      <c r="M19" s="24"/>
      <c r="N19" s="25"/>
    </row>
    <row r="20" spans="2:14" ht="18" customHeight="1">
      <c r="B20" s="7"/>
      <c r="C20" s="28"/>
      <c r="D20" s="29"/>
      <c r="E20" s="28"/>
      <c r="F20" s="29"/>
      <c r="G20" s="28"/>
      <c r="H20" s="29"/>
      <c r="I20" s="28"/>
      <c r="J20" s="53"/>
      <c r="K20" s="10"/>
      <c r="L20" s="16"/>
      <c r="M20" s="24"/>
      <c r="N20" s="25"/>
    </row>
    <row r="21" spans="2:14" ht="18" customHeight="1">
      <c r="B21" s="5"/>
      <c r="C21" s="26"/>
      <c r="D21" s="27"/>
      <c r="E21" s="26"/>
      <c r="F21" s="27"/>
      <c r="G21" s="26"/>
      <c r="H21" s="27"/>
      <c r="I21" s="56"/>
      <c r="J21" s="57"/>
      <c r="K21" s="12"/>
      <c r="L21" s="18"/>
      <c r="M21" s="36"/>
      <c r="N21" s="37"/>
    </row>
    <row r="22" spans="2:14" ht="18" customHeight="1">
      <c r="B22" s="7"/>
      <c r="C22" s="28"/>
      <c r="D22" s="29"/>
      <c r="E22" s="28"/>
      <c r="F22" s="29"/>
      <c r="G22" s="28"/>
      <c r="H22" s="29"/>
      <c r="I22" s="28"/>
      <c r="J22" s="53"/>
      <c r="K22" s="34" t="s">
        <v>20</v>
      </c>
      <c r="L22" s="15"/>
      <c r="M22" s="30"/>
      <c r="N22" s="31"/>
    </row>
    <row r="23" spans="2:14" ht="18" customHeight="1">
      <c r="B23" s="5"/>
      <c r="C23" s="26"/>
      <c r="D23" s="27"/>
      <c r="E23" s="26"/>
      <c r="F23" s="27"/>
      <c r="G23" s="26"/>
      <c r="H23" s="27"/>
      <c r="I23" s="54"/>
      <c r="J23" s="55"/>
      <c r="K23" s="35"/>
      <c r="L23" s="16"/>
      <c r="M23" s="24"/>
      <c r="N23" s="25"/>
    </row>
    <row r="24" spans="2:14" ht="18" customHeight="1">
      <c r="B24" s="7"/>
      <c r="C24" s="28"/>
      <c r="D24" s="29"/>
      <c r="E24" s="28"/>
      <c r="F24" s="29"/>
      <c r="G24" s="28"/>
      <c r="H24" s="29"/>
      <c r="I24" s="28"/>
      <c r="J24" s="53"/>
      <c r="K24" s="35"/>
      <c r="L24" s="16"/>
      <c r="M24" s="24"/>
      <c r="N24" s="25"/>
    </row>
    <row r="25" spans="2:14" ht="18" customHeight="1">
      <c r="B25" s="5"/>
      <c r="C25" s="26"/>
      <c r="D25" s="27"/>
      <c r="E25" s="26"/>
      <c r="F25" s="27"/>
      <c r="G25" s="26"/>
      <c r="H25" s="27"/>
      <c r="I25" s="54"/>
      <c r="J25" s="55"/>
      <c r="K25" s="35"/>
      <c r="L25" s="16"/>
      <c r="M25" s="24"/>
      <c r="N25" s="25"/>
    </row>
    <row r="26" spans="2:14" ht="18" customHeight="1">
      <c r="B26" s="7" t="s">
        <v>4</v>
      </c>
      <c r="C26" s="28"/>
      <c r="D26" s="29"/>
      <c r="E26" s="28" t="s">
        <v>4</v>
      </c>
      <c r="F26" s="29"/>
      <c r="G26" s="28"/>
      <c r="H26" s="29"/>
      <c r="I26" s="28" t="s">
        <v>4</v>
      </c>
      <c r="J26" s="53"/>
      <c r="K26" s="10"/>
      <c r="L26" s="16"/>
      <c r="M26" s="24"/>
      <c r="N26" s="25"/>
    </row>
    <row r="27" spans="2:14" ht="18" customHeight="1">
      <c r="B27" s="5" t="s">
        <v>28</v>
      </c>
      <c r="C27" s="26"/>
      <c r="D27" s="27"/>
      <c r="E27" s="26" t="s">
        <v>28</v>
      </c>
      <c r="F27" s="27"/>
      <c r="G27" s="26"/>
      <c r="H27" s="27"/>
      <c r="I27" s="54" t="s">
        <v>28</v>
      </c>
      <c r="J27" s="55"/>
      <c r="K27" s="12"/>
      <c r="L27" s="18"/>
      <c r="M27" s="36"/>
      <c r="N27" s="37"/>
    </row>
    <row r="28" spans="2:14" ht="18" customHeight="1">
      <c r="B28" s="7"/>
      <c r="C28" s="28"/>
      <c r="D28" s="29"/>
      <c r="E28" s="28"/>
      <c r="F28" s="29"/>
      <c r="G28" s="28"/>
      <c r="H28" s="29"/>
      <c r="I28" s="28"/>
      <c r="J28" s="53"/>
      <c r="K28" s="44" t="s">
        <v>31</v>
      </c>
      <c r="L28" s="15"/>
      <c r="M28" s="30"/>
      <c r="N28" s="31"/>
    </row>
    <row r="29" spans="2:14" ht="18" customHeight="1">
      <c r="B29" s="5"/>
      <c r="C29" s="26"/>
      <c r="D29" s="27"/>
      <c r="E29" s="26"/>
      <c r="F29" s="27"/>
      <c r="G29" s="26"/>
      <c r="H29" s="27"/>
      <c r="I29" s="26"/>
      <c r="J29" s="59"/>
      <c r="K29" s="45"/>
      <c r="L29" s="16"/>
      <c r="M29" s="24"/>
      <c r="N29" s="25"/>
    </row>
    <row r="30" spans="2:14" ht="18" customHeight="1">
      <c r="B30" s="7"/>
      <c r="C30" s="28" t="s">
        <v>6</v>
      </c>
      <c r="D30" s="29"/>
      <c r="E30" s="28"/>
      <c r="F30" s="29"/>
      <c r="G30" s="28" t="s">
        <v>6</v>
      </c>
      <c r="H30" s="29"/>
      <c r="I30" s="60"/>
      <c r="J30" s="61"/>
      <c r="K30" s="45"/>
      <c r="L30" s="16"/>
      <c r="M30" s="24"/>
      <c r="N30" s="25"/>
    </row>
    <row r="31" spans="2:14" ht="18" customHeight="1">
      <c r="B31" s="5"/>
      <c r="C31" s="26" t="s">
        <v>29</v>
      </c>
      <c r="D31" s="27"/>
      <c r="E31" s="26"/>
      <c r="F31" s="27"/>
      <c r="G31" s="26" t="s">
        <v>29</v>
      </c>
      <c r="H31" s="27"/>
      <c r="I31" s="26"/>
      <c r="J31" s="59"/>
      <c r="K31" s="13"/>
      <c r="L31" s="16"/>
      <c r="M31" s="24"/>
      <c r="N31" s="25"/>
    </row>
    <row r="32" spans="2:14" ht="18" customHeight="1">
      <c r="B32" s="7"/>
      <c r="C32" s="28"/>
      <c r="D32" s="29"/>
      <c r="E32" s="28"/>
      <c r="F32" s="29"/>
      <c r="G32" s="28"/>
      <c r="H32" s="29"/>
      <c r="I32" s="51"/>
      <c r="J32" s="52"/>
      <c r="K32" s="13"/>
      <c r="L32" s="16"/>
      <c r="M32" s="24"/>
      <c r="N32" s="25"/>
    </row>
    <row r="33" spans="2:14" ht="18" customHeight="1">
      <c r="B33" s="6"/>
      <c r="C33" s="47"/>
      <c r="D33" s="48"/>
      <c r="E33" s="47"/>
      <c r="F33" s="48"/>
      <c r="G33" s="47"/>
      <c r="H33" s="48"/>
      <c r="I33" s="62"/>
      <c r="J33" s="63"/>
      <c r="K33" s="14"/>
      <c r="L33" s="19"/>
      <c r="M33" s="64"/>
      <c r="N33" s="65"/>
    </row>
  </sheetData>
  <mergeCells count="122">
    <mergeCell ref="C32:D32"/>
    <mergeCell ref="E32:F32"/>
    <mergeCell ref="G32:H32"/>
    <mergeCell ref="I32:J32"/>
    <mergeCell ref="C33:D33"/>
    <mergeCell ref="E33:F33"/>
    <mergeCell ref="G33:H33"/>
    <mergeCell ref="I33:J33"/>
    <mergeCell ref="M30:N30"/>
    <mergeCell ref="K28:K30"/>
    <mergeCell ref="M28:N28"/>
    <mergeCell ref="C29:D29"/>
    <mergeCell ref="M33:N33"/>
    <mergeCell ref="C31:D31"/>
    <mergeCell ref="E31:F31"/>
    <mergeCell ref="G31:H31"/>
    <mergeCell ref="I31:J31"/>
    <mergeCell ref="M31:N31"/>
    <mergeCell ref="C28:D28"/>
    <mergeCell ref="E28:F28"/>
    <mergeCell ref="G28:H28"/>
    <mergeCell ref="I28:J28"/>
    <mergeCell ref="M32:N32"/>
    <mergeCell ref="M29:N29"/>
    <mergeCell ref="C30:D30"/>
    <mergeCell ref="E30:F30"/>
    <mergeCell ref="G30:H30"/>
    <mergeCell ref="I30:J30"/>
    <mergeCell ref="E26:F26"/>
    <mergeCell ref="G26:H26"/>
    <mergeCell ref="I26:J26"/>
    <mergeCell ref="M26:N26"/>
    <mergeCell ref="G25:H25"/>
    <mergeCell ref="E29:F29"/>
    <mergeCell ref="G29:H29"/>
    <mergeCell ref="I29:J29"/>
    <mergeCell ref="I25:J25"/>
    <mergeCell ref="M23:N23"/>
    <mergeCell ref="M24:N24"/>
    <mergeCell ref="C25:D25"/>
    <mergeCell ref="E25:F25"/>
    <mergeCell ref="C27:D27"/>
    <mergeCell ref="E27:F27"/>
    <mergeCell ref="G27:H27"/>
    <mergeCell ref="I27:J27"/>
    <mergeCell ref="M25:N25"/>
    <mergeCell ref="C26:D26"/>
    <mergeCell ref="C21:D21"/>
    <mergeCell ref="E21:F21"/>
    <mergeCell ref="G21:H21"/>
    <mergeCell ref="I21:J21"/>
    <mergeCell ref="M27:N27"/>
    <mergeCell ref="M22:N22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19:N19"/>
    <mergeCell ref="C20:D20"/>
    <mergeCell ref="E20:F20"/>
    <mergeCell ref="G20:H20"/>
    <mergeCell ref="I20:J20"/>
    <mergeCell ref="M20:N20"/>
    <mergeCell ref="C19:D19"/>
    <mergeCell ref="E19:F19"/>
    <mergeCell ref="G19:H19"/>
    <mergeCell ref="I19:J19"/>
    <mergeCell ref="M17:N17"/>
    <mergeCell ref="C18:D18"/>
    <mergeCell ref="E18:F18"/>
    <mergeCell ref="G18:H18"/>
    <mergeCell ref="I18:J18"/>
    <mergeCell ref="M18:N18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G16:H16"/>
    <mergeCell ref="I16:J16"/>
    <mergeCell ref="M14:N14"/>
    <mergeCell ref="C15:D15"/>
    <mergeCell ref="E15:F15"/>
    <mergeCell ref="G15:H15"/>
    <mergeCell ref="I15:J15"/>
    <mergeCell ref="M15:N15"/>
    <mergeCell ref="C13:D13"/>
    <mergeCell ref="E13:F13"/>
    <mergeCell ref="G13:H13"/>
    <mergeCell ref="I13:J13"/>
    <mergeCell ref="M10:N10"/>
    <mergeCell ref="B11:J12"/>
    <mergeCell ref="M11:N11"/>
    <mergeCell ref="M12:N12"/>
    <mergeCell ref="K10:K12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VLOOKUP(DAY(C4),Jours_affectation,1,FALSE)=DAY(C4)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37</vt:i4>
      </vt:variant>
    </vt:vector>
  </HeadingPairs>
  <TitlesOfParts>
    <vt:vector size="49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Année_Calendaire</vt:lpstr>
      <vt:lpstr>Août!Jours_affectation</vt:lpstr>
      <vt:lpstr>Avril!Jours_affectation</vt:lpstr>
      <vt:lpstr>Décembre!Jours_affectation</vt:lpstr>
      <vt:lpstr>Février!Jours_affectation</vt:lpstr>
      <vt:lpstr>Juillet!Jours_affectation</vt:lpstr>
      <vt:lpstr>Juin!Jours_affectation</vt:lpstr>
      <vt:lpstr>Mai!Jours_affectation</vt:lpstr>
      <vt:lpstr>Mars!Jours_affectation</vt:lpstr>
      <vt:lpstr>Novembre!Jours_affectation</vt:lpstr>
      <vt:lpstr>Octobre!Jours_affectation</vt:lpstr>
      <vt:lpstr>Septembre!Jours_affectation</vt:lpstr>
      <vt:lpstr>Jours_affectation</vt:lpstr>
      <vt:lpstr>Août!Table_Dates_Importantes</vt:lpstr>
      <vt:lpstr>Avril!Table_Dates_Importantes</vt:lpstr>
      <vt:lpstr>Décembre!Table_Dates_Importantes</vt:lpstr>
      <vt:lpstr>Février!Table_Dates_Importantes</vt:lpstr>
      <vt:lpstr>Juillet!Table_Dates_Importantes</vt:lpstr>
      <vt:lpstr>Juin!Table_Dates_Importantes</vt:lpstr>
      <vt:lpstr>Mai!Table_Dates_Importantes</vt:lpstr>
      <vt:lpstr>Mars!Table_Dates_Importantes</vt:lpstr>
      <vt:lpstr>Novembre!Table_Dates_Importantes</vt:lpstr>
      <vt:lpstr>Octobre!Table_Dates_Importantes</vt:lpstr>
      <vt:lpstr>Septembre!Table_Dates_Importantes</vt:lpstr>
      <vt:lpstr>Table_Dates_Importantes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</dc:creator>
  <cp:lastModifiedBy>Amazigh</cp:lastModifiedBy>
  <cp:lastPrinted>2011-05-10T08:48:09Z</cp:lastPrinted>
  <dcterms:created xsi:type="dcterms:W3CDTF">2011-10-31T23:23:09Z</dcterms:created>
  <dcterms:modified xsi:type="dcterms:W3CDTF">2011-11-20T22:12:27Z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